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收入决算" sheetId="1" r:id="rId1"/>
    <sheet name="支出决算" sheetId="2" r:id="rId2"/>
  </sheets>
  <definedNames>
    <definedName name="_xlnm.Print_Area" localSheetId="0">收入决算!$A$1:$H$36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<sst xmlns="http://schemas.openxmlformats.org/spreadsheetml/2006/main" count="78" uniqueCount="69">
  <si>
    <t>2018年衡阳市珠晖区一般公共预算收入决算表(草案）</t>
  </si>
  <si>
    <t>单位：万元</t>
  </si>
  <si>
    <t>项        目</t>
  </si>
  <si>
    <t>预算数</t>
  </si>
  <si>
    <t>决算数</t>
  </si>
  <si>
    <t>为预算%</t>
  </si>
  <si>
    <t>上年完成数</t>
  </si>
  <si>
    <t>比上年增减额</t>
  </si>
  <si>
    <t>比上年
增减%</t>
  </si>
  <si>
    <t>备注</t>
  </si>
  <si>
    <t>一、地方一般公共预算收入</t>
  </si>
  <si>
    <t xml:space="preserve"> 1、税收收入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</si>
  <si>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</si>
  <si>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</si>
  <si>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</si>
  <si>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</si>
  <si>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</si>
  <si>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</si>
  <si>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</si>
  <si>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</si>
  <si>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</si>
  <si>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</si>
  <si>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车船使用和牌照税</t>
  </si>
  <si>
    <t xml:space="preserve">   耕地占用税</t>
  </si>
  <si>
    <t xml:space="preserve">   环保税</t>
  </si>
  <si>
    <t>-</t>
  </si>
  <si>
    <t xml:space="preserve"> 2、非税收入</t>
  </si>
  <si>
    <t xml:space="preserve">   专项收入</t>
  </si>
  <si>
    <t xml:space="preserve">   行政性收费收入</t>
  </si>
  <si>
    <t xml:space="preserve">   罚没收入 </t>
  </si>
  <si>
    <t xml:space="preserve">   国有资本经营收入</t>
  </si>
  <si>
    <t xml:space="preserve">   国有资源有偿使用收入</t>
  </si>
  <si>
    <t xml:space="preserve">   其他收入</t>
  </si>
  <si>
    <t>二、上划中央收入</t>
  </si>
  <si>
    <t>上划中央两税</t>
  </si>
  <si>
    <t>上划中央所得税</t>
  </si>
  <si>
    <t>三、上划省收入</t>
  </si>
  <si>
    <t>上划省两税</t>
  </si>
  <si>
    <t>上划省所得税</t>
  </si>
  <si>
    <t>上划省资源税</t>
  </si>
  <si>
    <t>上划省城镇土地使用税</t>
  </si>
  <si>
    <t>上划省环境保护税</t>
  </si>
  <si>
    <t>四、上划市收入</t>
  </si>
  <si>
    <t>五、一般公共预算收入合计</t>
  </si>
  <si>
    <t>2018年衡阳市珠晖区一般公共预算支出决算表（草案）</t>
  </si>
  <si>
    <t>上年决算数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</si>
  <si>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</si>
  <si>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</si>
  <si>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</si>
  <si>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</si>
  <si>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</si>
  <si>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</si>
  <si>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</si>
  <si>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</si>
  <si>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</si>
  <si>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2017年安排环保督查经费</t>
  </si>
  <si>
    <t>十、城乡社区支出</t>
  </si>
  <si>
    <t>2017年拨付历史工程欠款</t>
  </si>
  <si>
    <t>十一、农林水支出</t>
  </si>
  <si>
    <t>十二、交通运输支出</t>
  </si>
  <si>
    <t>十三、资源勘探信息等支出</t>
  </si>
  <si>
    <t>十四、商业服务业等支出</t>
  </si>
  <si>
    <t>2017年上级安排市场改造经费2100万元</t>
  </si>
  <si>
    <t>十五、金融支出</t>
  </si>
  <si>
    <t>十六、住房保障支出</t>
  </si>
  <si>
    <t>十七、粮油物资储备支出</t>
  </si>
  <si>
    <t>十八、其他支出</t>
  </si>
  <si>
    <t>十九、债务付息支出</t>
  </si>
  <si>
    <t>一般公共预算支出合计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</si>
</sst>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Zeros="0" tabSelected="1" view="pageBreakPreview" zoomScaleNormal="100" zoomScaleSheetLayoutView="100" workbookViewId="0">
      <pane ySplit="3" topLeftCell="A4" activePane="bottomLeft" state="frozen"/>
      <selection/>
      <selection pane="bottomLeft" activeCell="F26" sqref="F26"/>
    </sheetView>
  </sheetViews>
  <sheetFormatPr defaultColWidth="9.75" defaultRowHeight="24.95" customHeight="1" outlineLevelCol="7"/>
  <cols>
    <col min="1" max="1" width="30.1296296296296" style="3" customWidth="1"/>
    <col min="2" max="2" width="10.8796296296296" style="20" customWidth="1"/>
    <col min="3" max="3" width="10.8796296296296" style="3" customWidth="1"/>
    <col min="4" max="4" width="10.8796296296296" style="21" customWidth="1"/>
    <col min="5" max="5" width="10.8796296296296" style="21" hidden="1" customWidth="1"/>
    <col min="6" max="6" width="10.8796296296296" style="3" customWidth="1"/>
    <col min="7" max="7" width="10.8796296296296" style="4" customWidth="1"/>
    <col min="8" max="8" width="15.5" style="3" customWidth="1"/>
    <col min="9" max="9" width="12.8796296296296" style="5"/>
    <col min="10" max="16384" width="9.75" style="5"/>
  </cols>
  <sheetData>
    <row r="1" s="1" customFormat="1" ht="45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s="5" customFormat="1" ht="21.95" customHeight="1" spans="1:8">
      <c r="A2" s="3"/>
      <c r="B2" s="3"/>
      <c r="C2" s="3"/>
      <c r="D2" s="3"/>
      <c r="E2" s="4"/>
      <c r="F2" s="8"/>
      <c r="H2" s="23" t="s">
        <v>1</v>
      </c>
    </row>
    <row r="3" s="2" customFormat="1" ht="33.95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</row>
    <row r="4" ht="20" customHeight="1" spans="1:8">
      <c r="A4" s="24" t="s">
        <v>10</v>
      </c>
      <c r="B4" s="13">
        <f t="shared" ref="B4:F4" si="0">B5+B19</f>
        <v>27592</v>
      </c>
      <c r="C4" s="12">
        <f t="shared" si="0"/>
        <v>28778</v>
      </c>
      <c r="D4" s="25">
        <f>C4/B4*100</f>
        <v>104.298347347057</v>
      </c>
      <c r="E4" s="12">
        <f>E5+E19</f>
        <v>26788</v>
      </c>
      <c r="F4" s="12">
        <f>F5+F19</f>
        <v>1990</v>
      </c>
      <c r="G4" s="14">
        <f>F4/E4</f>
        <v>0.0742869941764969</v>
      </c>
      <c r="H4" s="12"/>
    </row>
    <row r="5" ht="20" customHeight="1" spans="1:8">
      <c r="A5" s="12" t="s">
        <v>11</v>
      </c>
      <c r="B5" s="13">
        <f>SUM(B6:B18)</f>
        <v>19824</v>
      </c>
      <c r="C5" s="13">
        <f>SUM(C6:C18)</f>
        <v>19986</v>
      </c>
      <c r="D5" s="25">
        <f>C5/B5*100</f>
        <v>100.817191283293</v>
      </c>
      <c r="E5" s="12">
        <f>SUM(E6:E17)</f>
        <v>17163</v>
      </c>
      <c r="F5" s="12">
        <f>SUM(F6:F18)</f>
        <v>2823</v>
      </c>
      <c r="G5" s="14">
        <f t="shared" ref="G5:G36" si="1">F5/E5</f>
        <v>0.164481733962594</v>
      </c>
      <c r="H5" s="12"/>
    </row>
    <row r="6" ht="20" customHeight="1" spans="1:8">
      <c r="A6" s="12" t="s">
        <v>12</v>
      </c>
      <c r="B6" s="12">
        <v>5799</v>
      </c>
      <c r="C6" s="12">
        <v>5520</v>
      </c>
      <c r="D6" s="25">
        <f t="shared" ref="D5:D36" si="2">C6/B6*100</f>
        <v>95.1888256595965</v>
      </c>
      <c r="E6" s="12">
        <v>5401</v>
      </c>
      <c r="F6" s="12">
        <f>C6-E6</f>
        <v>119</v>
      </c>
      <c r="G6" s="14">
        <f t="shared" si="1"/>
        <v>0.0220329568598408</v>
      </c>
      <c r="H6" s="12"/>
    </row>
    <row r="7" ht="20" customHeight="1" spans="1:8">
      <c r="A7" s="12" t="s">
        <v>13</v>
      </c>
      <c r="B7" s="12">
        <v>0</v>
      </c>
      <c r="C7" s="12">
        <v>37</v>
      </c>
      <c r="D7" s="25"/>
      <c r="E7" s="12">
        <v>160</v>
      </c>
      <c r="F7" s="12">
        <f>C7-E7</f>
        <v>-123</v>
      </c>
      <c r="G7" s="14">
        <f t="shared" si="1"/>
        <v>-0.76875</v>
      </c>
      <c r="H7" s="12"/>
    </row>
    <row r="8" ht="20" customHeight="1" spans="1:8">
      <c r="A8" s="12" t="s">
        <v>14</v>
      </c>
      <c r="B8" s="12">
        <v>928</v>
      </c>
      <c r="C8" s="12">
        <v>1144</v>
      </c>
      <c r="D8" s="25">
        <f t="shared" si="2"/>
        <v>123.275862068966</v>
      </c>
      <c r="E8" s="12">
        <v>867</v>
      </c>
      <c r="F8" s="12">
        <f t="shared" ref="F8:F22" si="3">C8-E8</f>
        <v>277</v>
      </c>
      <c r="G8" s="14">
        <f t="shared" si="1"/>
        <v>0.319492502883506</v>
      </c>
      <c r="H8" s="12"/>
    </row>
    <row r="9" ht="20" customHeight="1" spans="1:8">
      <c r="A9" s="12" t="s">
        <v>15</v>
      </c>
      <c r="B9" s="12">
        <v>1083</v>
      </c>
      <c r="C9" s="12">
        <v>1087</v>
      </c>
      <c r="D9" s="25">
        <f t="shared" si="2"/>
        <v>100.369344413666</v>
      </c>
      <c r="E9" s="12">
        <v>1013</v>
      </c>
      <c r="F9" s="12">
        <f t="shared" si="3"/>
        <v>74</v>
      </c>
      <c r="G9" s="14">
        <f t="shared" si="1"/>
        <v>0.0730503455083909</v>
      </c>
      <c r="H9" s="12"/>
    </row>
    <row r="10" ht="20" customHeight="1" spans="1:8">
      <c r="A10" s="12" t="s">
        <v>16</v>
      </c>
      <c r="B10" s="12">
        <v>646</v>
      </c>
      <c r="C10" s="12">
        <v>593</v>
      </c>
      <c r="D10" s="25">
        <f t="shared" si="2"/>
        <v>91.7956656346749</v>
      </c>
      <c r="E10" s="12">
        <v>604</v>
      </c>
      <c r="F10" s="12">
        <f t="shared" si="3"/>
        <v>-11</v>
      </c>
      <c r="G10" s="14">
        <f t="shared" si="1"/>
        <v>-0.0182119205298013</v>
      </c>
      <c r="H10" s="12"/>
    </row>
    <row r="11" ht="20" customHeight="1" spans="1:8">
      <c r="A11" s="12" t="s">
        <v>17</v>
      </c>
      <c r="B11" s="12">
        <v>1112</v>
      </c>
      <c r="C11" s="12">
        <v>1051</v>
      </c>
      <c r="D11" s="25">
        <f t="shared" si="2"/>
        <v>94.5143884892086</v>
      </c>
      <c r="E11" s="12">
        <v>1039</v>
      </c>
      <c r="F11" s="12">
        <f t="shared" si="3"/>
        <v>12</v>
      </c>
      <c r="G11" s="14">
        <f t="shared" si="1"/>
        <v>0.0115495668912416</v>
      </c>
      <c r="H11" s="12"/>
    </row>
    <row r="12" ht="20" customHeight="1" spans="1:8">
      <c r="A12" s="12" t="s">
        <v>18</v>
      </c>
      <c r="B12" s="12">
        <v>615</v>
      </c>
      <c r="C12" s="12">
        <v>665</v>
      </c>
      <c r="D12" s="25">
        <f t="shared" si="2"/>
        <v>108.130081300813</v>
      </c>
      <c r="E12" s="12">
        <v>575</v>
      </c>
      <c r="F12" s="12">
        <f t="shared" si="3"/>
        <v>90</v>
      </c>
      <c r="G12" s="14">
        <f t="shared" si="1"/>
        <v>0.156521739130435</v>
      </c>
      <c r="H12" s="12"/>
    </row>
    <row r="13" ht="20" customHeight="1" spans="1:8">
      <c r="A13" s="12" t="s">
        <v>19</v>
      </c>
      <c r="B13" s="12">
        <v>443</v>
      </c>
      <c r="C13" s="12">
        <v>240</v>
      </c>
      <c r="D13" s="25">
        <f t="shared" si="2"/>
        <v>54.176072234763</v>
      </c>
      <c r="E13" s="12">
        <v>414</v>
      </c>
      <c r="F13" s="12">
        <f t="shared" si="3"/>
        <v>-174</v>
      </c>
      <c r="G13" s="14">
        <f t="shared" si="1"/>
        <v>-0.420289855072464</v>
      </c>
      <c r="H13" s="12"/>
    </row>
    <row r="14" ht="20" customHeight="1" spans="1:8">
      <c r="A14" s="12" t="s">
        <v>20</v>
      </c>
      <c r="B14" s="12">
        <v>3403</v>
      </c>
      <c r="C14" s="12">
        <v>2685</v>
      </c>
      <c r="D14" s="25">
        <f t="shared" si="2"/>
        <v>78.9009697325889</v>
      </c>
      <c r="E14" s="12">
        <v>3180</v>
      </c>
      <c r="F14" s="12">
        <f t="shared" si="3"/>
        <v>-495</v>
      </c>
      <c r="G14" s="14">
        <f t="shared" si="1"/>
        <v>-0.155660377358491</v>
      </c>
      <c r="H14" s="12"/>
    </row>
    <row r="15" ht="20" customHeight="1" spans="1:8">
      <c r="A15" s="12" t="s">
        <v>21</v>
      </c>
      <c r="B15" s="12">
        <v>2478</v>
      </c>
      <c r="C15" s="12">
        <v>5945</v>
      </c>
      <c r="D15" s="25">
        <f t="shared" si="2"/>
        <v>239.911218724778</v>
      </c>
      <c r="E15" s="12">
        <v>2316</v>
      </c>
      <c r="F15" s="12">
        <f t="shared" si="3"/>
        <v>3629</v>
      </c>
      <c r="G15" s="14">
        <f t="shared" si="1"/>
        <v>1.56692573402418</v>
      </c>
      <c r="H15" s="12"/>
    </row>
    <row r="16" ht="20" customHeight="1" spans="1:8">
      <c r="A16" s="12" t="s">
        <v>22</v>
      </c>
      <c r="B16" s="12">
        <v>2</v>
      </c>
      <c r="C16" s="12">
        <v>1</v>
      </c>
      <c r="D16" s="25">
        <f t="shared" si="2"/>
        <v>50</v>
      </c>
      <c r="E16" s="12">
        <v>2</v>
      </c>
      <c r="F16" s="12">
        <f t="shared" si="3"/>
        <v>-1</v>
      </c>
      <c r="G16" s="14">
        <f t="shared" si="1"/>
        <v>-0.5</v>
      </c>
      <c r="H16" s="12"/>
    </row>
    <row r="17" ht="20" customHeight="1" spans="1:8">
      <c r="A17" s="12" t="s">
        <v>23</v>
      </c>
      <c r="B17" s="12">
        <v>3315</v>
      </c>
      <c r="C17" s="12">
        <v>1000</v>
      </c>
      <c r="D17" s="25">
        <f t="shared" si="2"/>
        <v>30.1659125188537</v>
      </c>
      <c r="E17" s="12">
        <v>1592</v>
      </c>
      <c r="F17" s="12">
        <f t="shared" si="3"/>
        <v>-592</v>
      </c>
      <c r="G17" s="14">
        <f t="shared" si="1"/>
        <v>-0.371859296482412</v>
      </c>
      <c r="H17" s="12"/>
    </row>
    <row r="18" ht="20" customHeight="1" spans="1:8">
      <c r="A18" s="12" t="s">
        <v>24</v>
      </c>
      <c r="B18" s="12"/>
      <c r="C18" s="12">
        <v>18</v>
      </c>
      <c r="D18" s="25"/>
      <c r="E18" s="12"/>
      <c r="F18" s="12">
        <f t="shared" si="3"/>
        <v>18</v>
      </c>
      <c r="G18" s="26" t="s">
        <v>25</v>
      </c>
      <c r="H18" s="12"/>
    </row>
    <row r="19" ht="20" customHeight="1" spans="1:8">
      <c r="A19" s="12" t="s">
        <v>26</v>
      </c>
      <c r="B19" s="13">
        <f t="shared" ref="B19:F19" si="4">SUM(B20:B25)</f>
        <v>7768</v>
      </c>
      <c r="C19" s="12">
        <f t="shared" si="4"/>
        <v>8792</v>
      </c>
      <c r="D19" s="25">
        <f t="shared" si="2"/>
        <v>113.182286302781</v>
      </c>
      <c r="E19" s="12">
        <f t="shared" si="4"/>
        <v>9625</v>
      </c>
      <c r="F19" s="12">
        <f t="shared" si="3"/>
        <v>-833</v>
      </c>
      <c r="G19" s="14">
        <f t="shared" si="1"/>
        <v>-0.0865454545454546</v>
      </c>
      <c r="H19" s="12"/>
    </row>
    <row r="20" ht="20" customHeight="1" spans="1:8">
      <c r="A20" s="12" t="s">
        <v>27</v>
      </c>
      <c r="B20" s="12">
        <v>460</v>
      </c>
      <c r="C20" s="12">
        <v>436</v>
      </c>
      <c r="D20" s="25">
        <f t="shared" si="2"/>
        <v>94.7826086956522</v>
      </c>
      <c r="E20" s="12">
        <v>425</v>
      </c>
      <c r="F20" s="12">
        <f t="shared" si="3"/>
        <v>11</v>
      </c>
      <c r="G20" s="14">
        <f t="shared" si="1"/>
        <v>0.0258823529411765</v>
      </c>
      <c r="H20" s="12"/>
    </row>
    <row r="21" ht="20" customHeight="1" spans="1:8">
      <c r="A21" s="12" t="s">
        <v>28</v>
      </c>
      <c r="B21" s="12">
        <v>1107</v>
      </c>
      <c r="C21" s="12">
        <v>896</v>
      </c>
      <c r="D21" s="25">
        <f t="shared" si="2"/>
        <v>80.9394760614273</v>
      </c>
      <c r="E21" s="12">
        <v>1419</v>
      </c>
      <c r="F21" s="12">
        <f t="shared" si="3"/>
        <v>-523</v>
      </c>
      <c r="G21" s="14">
        <f t="shared" si="1"/>
        <v>-0.368569415081043</v>
      </c>
      <c r="H21" s="12"/>
    </row>
    <row r="22" ht="20" customHeight="1" spans="1:8">
      <c r="A22" s="12" t="s">
        <v>29</v>
      </c>
      <c r="B22" s="12">
        <v>418</v>
      </c>
      <c r="C22" s="12">
        <v>6588</v>
      </c>
      <c r="D22" s="25">
        <f t="shared" si="2"/>
        <v>1576.07655502392</v>
      </c>
      <c r="E22" s="12">
        <v>531</v>
      </c>
      <c r="F22" s="12">
        <f t="shared" si="3"/>
        <v>6057</v>
      </c>
      <c r="G22" s="14">
        <f t="shared" si="1"/>
        <v>11.4067796610169</v>
      </c>
      <c r="H22" s="12"/>
    </row>
    <row r="23" ht="20" customHeight="1" spans="1:8">
      <c r="A23" s="12" t="s">
        <v>30</v>
      </c>
      <c r="B23" s="12"/>
      <c r="C23" s="12">
        <v>0</v>
      </c>
      <c r="D23" s="25"/>
      <c r="E23" s="12"/>
      <c r="F23" s="12"/>
      <c r="G23" s="26" t="s">
        <v>25</v>
      </c>
      <c r="H23" s="12"/>
    </row>
    <row r="24" ht="20" customHeight="1" spans="1:8">
      <c r="A24" s="12" t="s">
        <v>31</v>
      </c>
      <c r="B24" s="12">
        <v>5783</v>
      </c>
      <c r="C24" s="12">
        <v>872</v>
      </c>
      <c r="D24" s="25">
        <f t="shared" si="2"/>
        <v>15.0786788863911</v>
      </c>
      <c r="E24" s="12">
        <v>7250</v>
      </c>
      <c r="F24" s="12">
        <f>C24-E24</f>
        <v>-6378</v>
      </c>
      <c r="G24" s="14">
        <f t="shared" si="1"/>
        <v>-0.879724137931034</v>
      </c>
      <c r="H24" s="12"/>
    </row>
    <row r="25" ht="20" customHeight="1" spans="1:8">
      <c r="A25" s="12" t="s">
        <v>32</v>
      </c>
      <c r="B25" s="12"/>
      <c r="C25" s="12">
        <v>0</v>
      </c>
      <c r="D25" s="25"/>
      <c r="E25" s="12"/>
      <c r="F25" s="12"/>
      <c r="G25" s="26" t="s">
        <v>25</v>
      </c>
      <c r="H25" s="12"/>
    </row>
    <row r="26" ht="20" customHeight="1" spans="1:8">
      <c r="A26" s="27" t="s">
        <v>33</v>
      </c>
      <c r="B26" s="13">
        <f>B27+B28</f>
        <v>40394.619047619</v>
      </c>
      <c r="C26" s="13">
        <f>C27+C28</f>
        <v>41365</v>
      </c>
      <c r="D26" s="25">
        <f t="shared" si="2"/>
        <v>102.402253011068</v>
      </c>
      <c r="E26" s="13">
        <f>E27+E28</f>
        <v>38409.126984127</v>
      </c>
      <c r="F26" s="13">
        <f>C26-E26</f>
        <v>2955.873015873</v>
      </c>
      <c r="G26" s="14">
        <f t="shared" si="1"/>
        <v>0.0769575683689595</v>
      </c>
      <c r="H26" s="12"/>
    </row>
    <row r="27" ht="20" customHeight="1" spans="1:8">
      <c r="A27" s="12" t="s">
        <v>34</v>
      </c>
      <c r="B27" s="13">
        <f>B6/0.1125*0.5+257</f>
        <v>26030.3333333333</v>
      </c>
      <c r="C27" s="13">
        <v>25426</v>
      </c>
      <c r="D27" s="25">
        <f t="shared" si="2"/>
        <v>97.6783496177538</v>
      </c>
      <c r="E27" s="13">
        <f>(E6+E7)/0.1125*0.5+265</f>
        <v>24980.5555555556</v>
      </c>
      <c r="F27" s="13">
        <f t="shared" ref="F27:F36" si="5">C27-E27</f>
        <v>445.444444444445</v>
      </c>
      <c r="G27" s="14">
        <f t="shared" si="1"/>
        <v>0.0178316468364283</v>
      </c>
      <c r="H27" s="12"/>
    </row>
    <row r="28" ht="20" customHeight="1" spans="1:8">
      <c r="A28" s="12" t="s">
        <v>35</v>
      </c>
      <c r="B28" s="13">
        <f>(B8+B9)/0.084*0.6</f>
        <v>14364.2857142857</v>
      </c>
      <c r="C28" s="13">
        <v>15939</v>
      </c>
      <c r="D28" s="25">
        <f t="shared" si="2"/>
        <v>110.96270512183</v>
      </c>
      <c r="E28" s="13">
        <f>(E8+E9)/0.084*0.6</f>
        <v>13428.5714285714</v>
      </c>
      <c r="F28" s="13">
        <f t="shared" si="5"/>
        <v>2510.42857142857</v>
      </c>
      <c r="G28" s="14">
        <f t="shared" si="1"/>
        <v>0.186946808510639</v>
      </c>
      <c r="H28" s="12"/>
    </row>
    <row r="29" ht="20" customHeight="1" spans="1:8">
      <c r="A29" s="27" t="s">
        <v>36</v>
      </c>
      <c r="B29" s="13">
        <f>B30+B31+B32+B33+B34</f>
        <v>14895.3968253968</v>
      </c>
      <c r="C29" s="13">
        <f>C30+C31+C32+C33+C34</f>
        <v>13880.1428571429</v>
      </c>
      <c r="D29" s="25">
        <f t="shared" si="2"/>
        <v>93.1841092912484</v>
      </c>
      <c r="E29" s="13">
        <f>E30+E31+E32+E33</f>
        <v>13900.7936507937</v>
      </c>
      <c r="F29" s="13">
        <f t="shared" si="5"/>
        <v>-20.6507936507933</v>
      </c>
      <c r="G29" s="14">
        <f t="shared" si="1"/>
        <v>-0.00148558378532683</v>
      </c>
      <c r="H29" s="12"/>
    </row>
    <row r="30" ht="20" customHeight="1" spans="1:8">
      <c r="A30" s="12" t="s">
        <v>37</v>
      </c>
      <c r="B30" s="13">
        <f>B6/0.1125*0.5*0.25</f>
        <v>6443.33333333333</v>
      </c>
      <c r="C30" s="13">
        <v>6175</v>
      </c>
      <c r="D30" s="25">
        <f t="shared" si="2"/>
        <v>95.8354888773927</v>
      </c>
      <c r="E30" s="13">
        <f>E6/0.1125*0.5*0.25</f>
        <v>6001.11111111111</v>
      </c>
      <c r="F30" s="13">
        <f t="shared" si="5"/>
        <v>173.888888888889</v>
      </c>
      <c r="G30" s="14">
        <f t="shared" si="1"/>
        <v>0.0289761155341604</v>
      </c>
      <c r="H30" s="12"/>
    </row>
    <row r="31" ht="20" customHeight="1" spans="1:8">
      <c r="A31" s="12" t="s">
        <v>38</v>
      </c>
      <c r="B31" s="13">
        <f>(B8+B9)/0.084*0.12</f>
        <v>2872.85714285714</v>
      </c>
      <c r="C31" s="13">
        <f>(C8+C9)/0.084*0.12</f>
        <v>3187.14285714286</v>
      </c>
      <c r="D31" s="25">
        <f t="shared" si="2"/>
        <v>110.939830929886</v>
      </c>
      <c r="E31" s="13">
        <f>(E8+E9)/0.084*0.12</f>
        <v>2685.71428571429</v>
      </c>
      <c r="F31" s="13">
        <f t="shared" si="5"/>
        <v>501.428571428572</v>
      </c>
      <c r="G31" s="14">
        <f t="shared" si="1"/>
        <v>0.186702127659574</v>
      </c>
      <c r="H31" s="12"/>
    </row>
    <row r="32" ht="20" customHeight="1" spans="1:8">
      <c r="A32" s="12" t="s">
        <v>39</v>
      </c>
      <c r="B32" s="13">
        <f>B10/0.225*0.25</f>
        <v>717.777777777778</v>
      </c>
      <c r="C32" s="13">
        <v>658</v>
      </c>
      <c r="D32" s="25">
        <f t="shared" si="2"/>
        <v>91.671826625387</v>
      </c>
      <c r="E32" s="13">
        <f>E10/0.225*0.25</f>
        <v>671.111111111111</v>
      </c>
      <c r="F32" s="13">
        <f t="shared" si="5"/>
        <v>-13.1111111111111</v>
      </c>
      <c r="G32" s="14">
        <f t="shared" si="1"/>
        <v>-0.0195364238410596</v>
      </c>
      <c r="H32" s="12"/>
    </row>
    <row r="33" ht="20" customHeight="1" spans="1:8">
      <c r="A33" s="12" t="s">
        <v>40</v>
      </c>
      <c r="B33" s="13">
        <f>B14/0.21*0.3</f>
        <v>4861.42857142857</v>
      </c>
      <c r="C33" s="13">
        <v>3834</v>
      </c>
      <c r="D33" s="25">
        <f t="shared" si="2"/>
        <v>78.8657067293565</v>
      </c>
      <c r="E33" s="13">
        <f>E14/0.21*0.3</f>
        <v>4542.85714285714</v>
      </c>
      <c r="F33" s="13">
        <f t="shared" si="5"/>
        <v>-708.857142857143</v>
      </c>
      <c r="G33" s="14">
        <f t="shared" si="1"/>
        <v>-0.156037735849057</v>
      </c>
      <c r="H33" s="12"/>
    </row>
    <row r="34" ht="20" customHeight="1" spans="1:8">
      <c r="A34" s="12" t="s">
        <v>41</v>
      </c>
      <c r="B34" s="13"/>
      <c r="C34" s="13">
        <v>26</v>
      </c>
      <c r="D34" s="25"/>
      <c r="E34" s="13"/>
      <c r="F34" s="13">
        <f t="shared" si="5"/>
        <v>26</v>
      </c>
      <c r="G34" s="26" t="s">
        <v>25</v>
      </c>
      <c r="H34" s="12"/>
    </row>
    <row r="35" ht="20" customHeight="1" spans="1:8">
      <c r="A35" s="27" t="s">
        <v>42</v>
      </c>
      <c r="B35" s="13">
        <f>B36-B26-B29-B4</f>
        <v>50035.9841269842</v>
      </c>
      <c r="C35" s="13">
        <f>C36-C26-C29-C4</f>
        <v>52609.8571428571</v>
      </c>
      <c r="D35" s="25">
        <f t="shared" si="2"/>
        <v>105.144043953129</v>
      </c>
      <c r="E35" s="13">
        <f>E36-E26-E29-E4</f>
        <v>47490.0793650793</v>
      </c>
      <c r="F35" s="13">
        <f t="shared" si="5"/>
        <v>5119.7777777778</v>
      </c>
      <c r="G35" s="14">
        <f t="shared" si="1"/>
        <v>0.107807311468561</v>
      </c>
      <c r="H35" s="12"/>
    </row>
    <row r="36" ht="20" customHeight="1" spans="1:8">
      <c r="A36" s="27" t="s">
        <v>43</v>
      </c>
      <c r="B36" s="13">
        <v>132918</v>
      </c>
      <c r="C36" s="12">
        <v>136633</v>
      </c>
      <c r="D36" s="25">
        <f t="shared" si="2"/>
        <v>102.79495628884</v>
      </c>
      <c r="E36" s="12">
        <v>126588</v>
      </c>
      <c r="F36" s="13">
        <f t="shared" si="5"/>
        <v>10045</v>
      </c>
      <c r="G36" s="14">
        <f t="shared" si="1"/>
        <v>0.0793519132935191</v>
      </c>
      <c r="H36" s="12"/>
    </row>
    <row r="37" customHeight="1" spans="2:5">
      <c r="B37" s="20" t="b">
        <f>B36=B35+B29+B26+B4</f>
        <v>1</v>
      </c>
      <c r="C37" s="20" t="b">
        <f>C36=C35+C29+C26+C4</f>
        <v>1</v>
      </c>
      <c r="E37" s="20" t="b">
        <f>E36=E35+E29+E26+E4</f>
        <v>1</v>
      </c>
    </row>
  </sheetData>
  <mergeCells count="1">
    <mergeCell ref="A1:H1"/>
  </mergeCells>
  <printOptions horizontalCentered="1"/>
  <pageMargins left="0.39" right="0.39" top="0.590277777777778" bottom="0.16" header="0.354166666666667" footer="0.08"/>
  <pageSetup paperSize="9" scale="97" firstPageNumber="8" orientation="portrait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view="pageBreakPreview" zoomScaleNormal="100" zoomScaleSheetLayoutView="100" topLeftCell="A10" workbookViewId="0">
      <selection activeCell="C16" sqref="C16"/>
    </sheetView>
  </sheetViews>
  <sheetFormatPr defaultColWidth="9.75" defaultRowHeight="24.95" customHeight="1" outlineLevelCol="5"/>
  <cols>
    <col min="1" max="1" width="30.3796296296296" style="3" customWidth="1"/>
    <col min="2" max="4" width="12" style="3" customWidth="1"/>
    <col min="5" max="5" width="12" style="4" customWidth="1"/>
    <col min="6" max="6" width="15" style="3" customWidth="1"/>
    <col min="7" max="16384" width="9.75" style="5"/>
  </cols>
  <sheetData>
    <row r="1" s="1" customFormat="1" ht="54.95" customHeight="1" spans="1:6">
      <c r="A1" s="6" t="s">
        <v>44</v>
      </c>
      <c r="B1" s="6"/>
      <c r="C1" s="6"/>
      <c r="D1" s="6"/>
      <c r="E1" s="7"/>
      <c r="F1" s="6"/>
    </row>
    <row r="2" ht="21.95" customHeight="1" spans="6:6">
      <c r="F2" s="8" t="s">
        <v>1</v>
      </c>
    </row>
    <row r="3" s="2" customFormat="1" ht="33.95" customHeight="1" spans="1:6">
      <c r="A3" s="9" t="s">
        <v>2</v>
      </c>
      <c r="B3" s="9" t="s">
        <v>4</v>
      </c>
      <c r="C3" s="10" t="s">
        <v>45</v>
      </c>
      <c r="D3" s="9" t="s">
        <v>7</v>
      </c>
      <c r="E3" s="11" t="s">
        <v>8</v>
      </c>
      <c r="F3" s="9" t="s">
        <v>9</v>
      </c>
    </row>
    <row r="4" ht="28" customHeight="1" spans="1:6">
      <c r="A4" s="12" t="s">
        <v>46</v>
      </c>
      <c r="B4" s="12">
        <v>19146</v>
      </c>
      <c r="C4" s="12">
        <v>12570</v>
      </c>
      <c r="D4" s="13">
        <f>B4-C4</f>
        <v>6576</v>
      </c>
      <c r="E4" s="14">
        <f>D4/C4</f>
        <v>0.523150357995227</v>
      </c>
      <c r="F4" s="12"/>
    </row>
    <row r="5" ht="28" customHeight="1" spans="1:6">
      <c r="A5" s="12" t="s">
        <v>47</v>
      </c>
      <c r="B5" s="12">
        <v>259</v>
      </c>
      <c r="C5" s="12">
        <v>353</v>
      </c>
      <c r="D5" s="13">
        <f t="shared" ref="D5:D23" si="0">B5-C5</f>
        <v>-94</v>
      </c>
      <c r="E5" s="14">
        <f t="shared" ref="E5:E23" si="1">D5/C5</f>
        <v>-0.26628895184136</v>
      </c>
      <c r="F5" s="12"/>
    </row>
    <row r="6" ht="28" customHeight="1" spans="1:6">
      <c r="A6" s="12" t="s">
        <v>48</v>
      </c>
      <c r="B6" s="12">
        <v>7282</v>
      </c>
      <c r="C6" s="12">
        <v>5358</v>
      </c>
      <c r="D6" s="13">
        <f t="shared" si="0"/>
        <v>1924</v>
      </c>
      <c r="E6" s="14">
        <f t="shared" si="1"/>
        <v>0.359089212392684</v>
      </c>
      <c r="F6" s="12"/>
    </row>
    <row r="7" ht="28" customHeight="1" spans="1:6">
      <c r="A7" s="12" t="s">
        <v>49</v>
      </c>
      <c r="B7" s="12">
        <v>19957</v>
      </c>
      <c r="C7" s="12">
        <v>19292</v>
      </c>
      <c r="D7" s="13">
        <f t="shared" si="0"/>
        <v>665</v>
      </c>
      <c r="E7" s="14">
        <f t="shared" si="1"/>
        <v>0.0344702467343977</v>
      </c>
      <c r="F7" s="12"/>
    </row>
    <row r="8" ht="28" customHeight="1" spans="1:6">
      <c r="A8" s="12" t="s">
        <v>50</v>
      </c>
      <c r="B8" s="12">
        <v>1073</v>
      </c>
      <c r="C8" s="12">
        <v>740</v>
      </c>
      <c r="D8" s="13">
        <f t="shared" si="0"/>
        <v>333</v>
      </c>
      <c r="E8" s="14">
        <f t="shared" si="1"/>
        <v>0.45</v>
      </c>
      <c r="F8" s="15"/>
    </row>
    <row r="9" ht="28" customHeight="1" spans="1:6">
      <c r="A9" s="12" t="s">
        <v>51</v>
      </c>
      <c r="B9" s="12">
        <v>214</v>
      </c>
      <c r="C9" s="12">
        <v>259</v>
      </c>
      <c r="D9" s="13">
        <f t="shared" si="0"/>
        <v>-45</v>
      </c>
      <c r="E9" s="14">
        <f t="shared" si="1"/>
        <v>-0.173745173745174</v>
      </c>
      <c r="F9" s="12"/>
    </row>
    <row r="10" ht="28" customHeight="1" spans="1:6">
      <c r="A10" s="12" t="s">
        <v>52</v>
      </c>
      <c r="B10" s="12">
        <v>26082</v>
      </c>
      <c r="C10" s="12">
        <v>19727</v>
      </c>
      <c r="D10" s="13">
        <f t="shared" si="0"/>
        <v>6355</v>
      </c>
      <c r="E10" s="14">
        <f t="shared" si="1"/>
        <v>0.322147310792315</v>
      </c>
      <c r="F10" s="12"/>
    </row>
    <row r="11" ht="28" customHeight="1" spans="1:6">
      <c r="A11" s="12" t="s">
        <v>53</v>
      </c>
      <c r="B11" s="12">
        <v>17834</v>
      </c>
      <c r="C11" s="12">
        <v>16135</v>
      </c>
      <c r="D11" s="13">
        <f t="shared" si="0"/>
        <v>1699</v>
      </c>
      <c r="E11" s="14">
        <f t="shared" si="1"/>
        <v>0.105299039355438</v>
      </c>
      <c r="F11" s="12"/>
    </row>
    <row r="12" ht="28" customHeight="1" spans="1:6">
      <c r="A12" s="12" t="s">
        <v>54</v>
      </c>
      <c r="B12" s="12">
        <v>428</v>
      </c>
      <c r="C12" s="12">
        <v>2053</v>
      </c>
      <c r="D12" s="13">
        <f t="shared" si="0"/>
        <v>-1625</v>
      </c>
      <c r="E12" s="14">
        <f t="shared" si="1"/>
        <v>-0.79152459814905</v>
      </c>
      <c r="F12" s="16" t="s">
        <v>55</v>
      </c>
    </row>
    <row r="13" ht="28" customHeight="1" spans="1:6">
      <c r="A13" s="12" t="s">
        <v>56</v>
      </c>
      <c r="B13" s="12">
        <v>19458</v>
      </c>
      <c r="C13" s="12">
        <v>46892</v>
      </c>
      <c r="D13" s="13">
        <f t="shared" si="0"/>
        <v>-27434</v>
      </c>
      <c r="E13" s="14">
        <f t="shared" si="1"/>
        <v>-0.585046489806364</v>
      </c>
      <c r="F13" s="16" t="s">
        <v>57</v>
      </c>
    </row>
    <row r="14" ht="28" customHeight="1" spans="1:6">
      <c r="A14" s="12" t="s">
        <v>58</v>
      </c>
      <c r="B14" s="12">
        <v>7015</v>
      </c>
      <c r="C14" s="12">
        <v>7208</v>
      </c>
      <c r="D14" s="13">
        <f t="shared" si="0"/>
        <v>-193</v>
      </c>
      <c r="E14" s="14">
        <f t="shared" si="1"/>
        <v>-0.0267758046614872</v>
      </c>
      <c r="F14" s="12"/>
    </row>
    <row r="15" ht="28" customHeight="1" spans="1:6">
      <c r="A15" s="12" t="s">
        <v>59</v>
      </c>
      <c r="B15" s="12">
        <v>347</v>
      </c>
      <c r="C15" s="12">
        <v>343</v>
      </c>
      <c r="D15" s="13">
        <f t="shared" si="0"/>
        <v>4</v>
      </c>
      <c r="E15" s="14">
        <f t="shared" si="1"/>
        <v>0.0116618075801749</v>
      </c>
      <c r="F15" s="12"/>
    </row>
    <row r="16" ht="28" customHeight="1" spans="1:6">
      <c r="A16" s="17" t="s">
        <v>60</v>
      </c>
      <c r="B16" s="12">
        <v>297</v>
      </c>
      <c r="C16" s="12">
        <v>137</v>
      </c>
      <c r="D16" s="13">
        <f t="shared" si="0"/>
        <v>160</v>
      </c>
      <c r="E16" s="14">
        <f t="shared" si="1"/>
        <v>1.16788321167883</v>
      </c>
      <c r="F16" s="15"/>
    </row>
    <row r="17" ht="28" customHeight="1" spans="1:6">
      <c r="A17" s="12" t="s">
        <v>61</v>
      </c>
      <c r="B17" s="12">
        <v>698</v>
      </c>
      <c r="C17" s="12">
        <v>2549</v>
      </c>
      <c r="D17" s="13">
        <f t="shared" si="0"/>
        <v>-1851</v>
      </c>
      <c r="E17" s="14">
        <f t="shared" si="1"/>
        <v>-0.726167124362495</v>
      </c>
      <c r="F17" s="18" t="s">
        <v>62</v>
      </c>
    </row>
    <row r="18" ht="28" customHeight="1" spans="1:6">
      <c r="A18" s="12" t="s">
        <v>63</v>
      </c>
      <c r="B18" s="12">
        <v>55</v>
      </c>
      <c r="C18" s="12"/>
      <c r="D18" s="13">
        <f t="shared" si="0"/>
        <v>55</v>
      </c>
      <c r="E18" s="14"/>
      <c r="F18" s="12"/>
    </row>
    <row r="19" ht="28" customHeight="1" spans="1:6">
      <c r="A19" s="12" t="s">
        <v>64</v>
      </c>
      <c r="B19" s="12">
        <v>11575</v>
      </c>
      <c r="C19" s="12">
        <v>10049</v>
      </c>
      <c r="D19" s="13">
        <f t="shared" si="0"/>
        <v>1526</v>
      </c>
      <c r="E19" s="14">
        <f t="shared" si="1"/>
        <v>0.151855906060304</v>
      </c>
      <c r="F19" s="12"/>
    </row>
    <row r="20" ht="28" customHeight="1" spans="1:6">
      <c r="A20" s="12" t="s">
        <v>65</v>
      </c>
      <c r="B20" s="12">
        <v>3</v>
      </c>
      <c r="C20" s="12">
        <v>3</v>
      </c>
      <c r="D20" s="13">
        <f t="shared" si="0"/>
        <v>0</v>
      </c>
      <c r="E20" s="14">
        <f>D20/C20</f>
        <v>0</v>
      </c>
      <c r="F20" s="12"/>
    </row>
    <row r="21" ht="28" customHeight="1" spans="1:6">
      <c r="A21" s="12" t="s">
        <v>66</v>
      </c>
      <c r="B21" s="12"/>
      <c r="C21" s="12">
        <v>5</v>
      </c>
      <c r="D21" s="13">
        <f t="shared" si="0"/>
        <v>-5</v>
      </c>
      <c r="E21" s="14">
        <f t="shared" si="1"/>
        <v>-1</v>
      </c>
      <c r="F21" s="15"/>
    </row>
    <row r="22" ht="28" customHeight="1" spans="1:6">
      <c r="A22" s="12" t="s">
        <v>67</v>
      </c>
      <c r="B22" s="12">
        <v>907</v>
      </c>
      <c r="C22" s="12">
        <v>653</v>
      </c>
      <c r="D22" s="13">
        <f t="shared" si="0"/>
        <v>254</v>
      </c>
      <c r="E22" s="14">
        <f t="shared" si="1"/>
        <v>0.388973966309342</v>
      </c>
      <c r="F22" s="15"/>
    </row>
    <row r="23" ht="28" customHeight="1" spans="1:6">
      <c r="A23" s="19" t="s">
        <v>68</v>
      </c>
      <c r="B23" s="12">
        <f>SUM(B4:B22)</f>
        <v>132630</v>
      </c>
      <c r="C23" s="12">
        <f>SUM(C4:C22)</f>
        <v>144326</v>
      </c>
      <c r="D23" s="13">
        <f t="shared" si="0"/>
        <v>-11696</v>
      </c>
      <c r="E23" s="14">
        <f t="shared" si="1"/>
        <v>-0.0810387594750773</v>
      </c>
      <c r="F23" s="12"/>
    </row>
  </sheetData>
  <mergeCells count="1">
    <mergeCell ref="A1:F1"/>
  </mergeCells>
  <pageMargins left="0.618055555555556" right="0.35" top="1" bottom="0.590277777777778" header="0.511805555555556" footer="0.511805555555556"/>
  <pageSetup paperSize="9" firstPageNumber="11" orientation="portrait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收入决算</vt:lpstr>
      <vt:lpstr>支出决算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莹</cp:lastModifiedBy>
  <dcterms:created xsi:type="dcterms:W3CDTF">2019-06-21T04:33:00Z</dcterms:created>
  <dcterms:modified xsi:type="dcterms:W3CDTF">2019-07-08T09:59:04Z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