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收入决算" sheetId="1" r:id="rId1"/>
    <sheet name="支出决算" sheetId="2" r:id="rId2"/>
    <sheet name="Sheet1" sheetId="3" r:id="rId3"/>
  </sheets>
  <definedNames>
    <definedName name="_xlnm.Print_Area" localSheetId="0">'收入决算'!$A$1:$H$35</definedName>
  </definedNames>
  <calcPr fullCalcOnLoad="1"/>
</workbook>
</file>

<file path=xl/sharedStrings.xml><?xml version="1.0" encoding="utf-8"?>
<sst xmlns="http://schemas.openxmlformats.org/spreadsheetml/2006/main" count="70" uniqueCount="64">
  <si>
    <t>2017年衡阳市珠晖区一般公共预算收入决算表(草案）</t>
  </si>
  <si>
    <t>单位：万元</t>
  </si>
  <si>
    <t>项        目</t>
  </si>
  <si>
    <t>预算数</t>
  </si>
  <si>
    <t>决算数</t>
  </si>
  <si>
    <t>为预算%</t>
  </si>
  <si>
    <t>比上年增减额</t>
  </si>
  <si>
    <t>比上年
增减%</t>
  </si>
  <si>
    <t>备注</t>
  </si>
  <si>
    <t>一、地方一般公共预算收入</t>
  </si>
  <si>
    <t xml:space="preserve"> 1、税收收入</t>
  </si>
  <si>
    <t xml:space="preserve">   增值税</t>
  </si>
  <si>
    <t xml:space="preserve">   营业税</t>
  </si>
  <si>
    <t>-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</si>
  <si>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</si>
  <si>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</si>
  <si>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</si>
  <si>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</si>
  <si>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</si>
  <si>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</si>
  <si>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</si>
  <si>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</si>
  <si>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车船使用和牌照税</t>
  </si>
  <si>
    <t xml:space="preserve">   耕地占用税</t>
  </si>
  <si>
    <t xml:space="preserve"> 2、非税收入</t>
  </si>
  <si>
    <t xml:space="preserve">   专项收入</t>
  </si>
  <si>
    <t xml:space="preserve">   行政性收费收入</t>
  </si>
  <si>
    <t xml:space="preserve">   罚没收入 </t>
  </si>
  <si>
    <t xml:space="preserve">   国有资本经营收入</t>
  </si>
  <si>
    <t xml:space="preserve">   国有资源有偿使用收入</t>
  </si>
  <si>
    <t xml:space="preserve">   其他收入</t>
  </si>
  <si>
    <t>二、上划中央收入</t>
  </si>
  <si>
    <t>上划中央两税</t>
  </si>
  <si>
    <t>上划中央所得税</t>
  </si>
  <si>
    <t>上划中央营业税</t>
  </si>
  <si>
    <t>三、上划省收入</t>
  </si>
  <si>
    <t>上划省两税</t>
  </si>
  <si>
    <t>上划省所得税</t>
  </si>
  <si>
    <t>上划省资源税</t>
  </si>
  <si>
    <t>上划省城镇土地使用税</t>
  </si>
  <si>
    <t>四、上划市收入</t>
  </si>
  <si>
    <t>五、一般公共预算收入合计</t>
  </si>
  <si>
    <t>2017年衡阳市珠晖区一般公共预算支出决算表（草案）</t>
  </si>
  <si>
    <t>上年决算数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</si>
  <si>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</si>
  <si>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</si>
  <si>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</si>
  <si>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</si>
  <si>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</si>
  <si>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比上年增减数为同口径计算数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</si>
  <si>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</si>
  <si>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</si>
  <si>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</si>
  <si>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</si>
  <si>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</si>
  <si>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</si>
  <si>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</si>
  <si>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</si>
  <si>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</si>
  <si>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十五、住房保障支出</t>
  </si>
  <si>
    <t>十六、粮油物资储备支出</t>
  </si>
  <si>
    <t>十七、其他支出</t>
  </si>
  <si>
    <t>十八、债务付息支出</t>
  </si>
  <si>
    <t>一般公共预算支出合计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</si>
</sst>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10" fontId="2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Zeros="0" view="pageBreakPreview" zoomScaleSheetLayoutView="100" workbookViewId="0" topLeftCell="A1">
      <selection activeCell="A1" sqref="A1:H1"/>
    </sheetView>
  </sheetViews>
  <sheetFormatPr defaultColWidth="9.7109375" defaultRowHeight="24.75" customHeight="1"/>
  <cols>
    <col min="1" max="1" width="30.140625" style="2" customWidth="1"/>
    <col min="2" max="2" width="10.8515625" style="17" customWidth="1"/>
    <col min="3" max="3" width="10.8515625" style="2" customWidth="1"/>
    <col min="4" max="4" width="10.8515625" style="18" customWidth="1"/>
    <col min="5" max="5" width="10.8515625" style="18" hidden="1" customWidth="1"/>
    <col min="6" max="6" width="10.8515625" style="2" customWidth="1"/>
    <col min="7" max="7" width="10.8515625" style="3" customWidth="1"/>
    <col min="8" max="8" width="15.421875" style="2" customWidth="1"/>
    <col min="9" max="9" width="12.8515625" style="4" bestFit="1" customWidth="1"/>
    <col min="10" max="16384" width="9.7109375" style="4" customWidth="1"/>
  </cols>
  <sheetData>
    <row r="1" spans="1:8" s="4" customFormat="1" ht="54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4" customFormat="1" ht="21.75" customHeight="1">
      <c r="A2" s="2"/>
      <c r="B2" s="2"/>
      <c r="C2" s="2"/>
      <c r="D2" s="2"/>
      <c r="E2" s="3"/>
      <c r="F2" s="7"/>
      <c r="H2" s="20" t="s">
        <v>1</v>
      </c>
    </row>
    <row r="3" spans="1:8" s="1" customFormat="1" ht="33.75" customHeight="1">
      <c r="A3" s="8" t="s">
        <v>2</v>
      </c>
      <c r="B3" s="8" t="s">
        <v>3</v>
      </c>
      <c r="C3" s="9" t="s">
        <v>4</v>
      </c>
      <c r="D3" s="8" t="s">
        <v>5</v>
      </c>
      <c r="E3" s="10"/>
      <c r="F3" s="8" t="s">
        <v>6</v>
      </c>
      <c r="G3" s="8" t="s">
        <v>7</v>
      </c>
      <c r="H3" s="8" t="s">
        <v>8</v>
      </c>
    </row>
    <row r="4" spans="1:8" ht="22.5" customHeight="1">
      <c r="A4" s="21" t="s">
        <v>9</v>
      </c>
      <c r="B4" s="12">
        <f>B5+B18</f>
        <v>45699</v>
      </c>
      <c r="C4" s="11">
        <f>C5+C18</f>
        <v>26788</v>
      </c>
      <c r="D4" s="22">
        <f aca="true" t="shared" si="0" ref="D4:D16">C4/B4*100</f>
        <v>58.6183505109521</v>
      </c>
      <c r="E4" s="11">
        <f>E5+E18</f>
        <v>62471</v>
      </c>
      <c r="F4" s="11">
        <f>C4-E4</f>
        <v>-35683</v>
      </c>
      <c r="G4" s="13">
        <f>F4/E4</f>
        <v>-0.571193033567575</v>
      </c>
      <c r="H4" s="11"/>
    </row>
    <row r="5" spans="1:8" ht="22.5" customHeight="1">
      <c r="A5" s="11" t="s">
        <v>10</v>
      </c>
      <c r="B5" s="12">
        <f>SUM(B6:B17)</f>
        <v>35099</v>
      </c>
      <c r="C5" s="11">
        <f>SUM(C6:C17)</f>
        <v>17163</v>
      </c>
      <c r="D5" s="22">
        <f t="shared" si="0"/>
        <v>48.898829026468</v>
      </c>
      <c r="E5" s="11">
        <f>SUM(E6:E17)</f>
        <v>31994</v>
      </c>
      <c r="F5" s="11">
        <f>C5-E5</f>
        <v>-14831</v>
      </c>
      <c r="G5" s="13">
        <f aca="true" t="shared" si="1" ref="G5:G16">F5/E5</f>
        <v>-0.463555666687504</v>
      </c>
      <c r="H5" s="11"/>
    </row>
    <row r="6" spans="1:8" ht="22.5" customHeight="1">
      <c r="A6" s="11" t="s">
        <v>11</v>
      </c>
      <c r="B6" s="12">
        <v>6429</v>
      </c>
      <c r="C6" s="11">
        <v>5401</v>
      </c>
      <c r="D6" s="22">
        <f t="shared" si="0"/>
        <v>84.0099548918961</v>
      </c>
      <c r="E6" s="11">
        <v>3391</v>
      </c>
      <c r="F6" s="11">
        <f aca="true" t="shared" si="2" ref="F6:F35">C6-E6</f>
        <v>2010</v>
      </c>
      <c r="G6" s="13">
        <f t="shared" si="1"/>
        <v>0.592745502801533</v>
      </c>
      <c r="H6" s="11"/>
    </row>
    <row r="7" spans="1:8" ht="22.5" customHeight="1">
      <c r="A7" s="11" t="s">
        <v>12</v>
      </c>
      <c r="B7" s="12"/>
      <c r="C7" s="11">
        <v>160</v>
      </c>
      <c r="D7" s="23" t="s">
        <v>13</v>
      </c>
      <c r="E7" s="11">
        <v>3554</v>
      </c>
      <c r="F7" s="11">
        <f t="shared" si="2"/>
        <v>-3394</v>
      </c>
      <c r="G7" s="13">
        <f t="shared" si="1"/>
        <v>-0.954980303882949</v>
      </c>
      <c r="H7" s="11"/>
    </row>
    <row r="8" spans="1:8" ht="22.5" customHeight="1">
      <c r="A8" s="11" t="s">
        <v>14</v>
      </c>
      <c r="B8" s="12">
        <v>931</v>
      </c>
      <c r="C8" s="11">
        <v>867</v>
      </c>
      <c r="D8" s="22">
        <f t="shared" si="0"/>
        <v>93.12567132116</v>
      </c>
      <c r="E8" s="11">
        <v>737</v>
      </c>
      <c r="F8" s="11">
        <f t="shared" si="2"/>
        <v>130</v>
      </c>
      <c r="G8" s="13">
        <f t="shared" si="1"/>
        <v>0.176390773405699</v>
      </c>
      <c r="H8" s="11"/>
    </row>
    <row r="9" spans="1:8" ht="22.5" customHeight="1">
      <c r="A9" s="11" t="s">
        <v>15</v>
      </c>
      <c r="B9" s="12">
        <v>952</v>
      </c>
      <c r="C9" s="11">
        <v>1013</v>
      </c>
      <c r="D9" s="22">
        <f t="shared" si="0"/>
        <v>106.40756302521</v>
      </c>
      <c r="E9" s="11">
        <v>866</v>
      </c>
      <c r="F9" s="11">
        <f t="shared" si="2"/>
        <v>147</v>
      </c>
      <c r="G9" s="13">
        <f t="shared" si="1"/>
        <v>0.169745958429561</v>
      </c>
      <c r="H9" s="11"/>
    </row>
    <row r="10" spans="1:8" ht="22.5" customHeight="1">
      <c r="A10" s="11" t="s">
        <v>16</v>
      </c>
      <c r="B10" s="12">
        <v>516</v>
      </c>
      <c r="C10" s="11">
        <v>604</v>
      </c>
      <c r="D10" s="22">
        <f t="shared" si="0"/>
        <v>117.054263565891</v>
      </c>
      <c r="E10" s="11">
        <v>469</v>
      </c>
      <c r="F10" s="11">
        <f t="shared" si="2"/>
        <v>135</v>
      </c>
      <c r="G10" s="13">
        <f t="shared" si="1"/>
        <v>0.287846481876333</v>
      </c>
      <c r="H10" s="11"/>
    </row>
    <row r="11" spans="1:8" ht="22.5" customHeight="1">
      <c r="A11" s="11" t="s">
        <v>17</v>
      </c>
      <c r="B11" s="12">
        <v>1169</v>
      </c>
      <c r="C11" s="11">
        <v>1039</v>
      </c>
      <c r="D11" s="22">
        <f t="shared" si="0"/>
        <v>88.8793840889649</v>
      </c>
      <c r="E11" s="11">
        <v>1064</v>
      </c>
      <c r="F11" s="11">
        <f t="shared" si="2"/>
        <v>-25</v>
      </c>
      <c r="G11" s="13">
        <f t="shared" si="1"/>
        <v>-0.0234962406015038</v>
      </c>
      <c r="H11" s="11"/>
    </row>
    <row r="12" spans="1:8" ht="22.5" customHeight="1">
      <c r="A12" s="11" t="s">
        <v>18</v>
      </c>
      <c r="B12" s="12">
        <v>533</v>
      </c>
      <c r="C12" s="11">
        <v>575</v>
      </c>
      <c r="D12" s="22">
        <f t="shared" si="0"/>
        <v>107.879924953096</v>
      </c>
      <c r="E12" s="11">
        <v>485</v>
      </c>
      <c r="F12" s="11">
        <f t="shared" si="2"/>
        <v>90</v>
      </c>
      <c r="G12" s="13">
        <f t="shared" si="1"/>
        <v>0.185567010309278</v>
      </c>
      <c r="H12" s="11"/>
    </row>
    <row r="13" spans="1:8" ht="22.5" customHeight="1">
      <c r="A13" s="11" t="s">
        <v>19</v>
      </c>
      <c r="B13" s="12">
        <v>422</v>
      </c>
      <c r="C13" s="11">
        <v>414</v>
      </c>
      <c r="D13" s="22">
        <f t="shared" si="0"/>
        <v>98.1042654028436</v>
      </c>
      <c r="E13" s="11">
        <v>384</v>
      </c>
      <c r="F13" s="11">
        <f t="shared" si="2"/>
        <v>30</v>
      </c>
      <c r="G13" s="13">
        <f t="shared" si="1"/>
        <v>0.078125</v>
      </c>
      <c r="H13" s="11"/>
    </row>
    <row r="14" spans="1:8" ht="22.5" customHeight="1">
      <c r="A14" s="11" t="s">
        <v>20</v>
      </c>
      <c r="B14" s="12">
        <v>3753</v>
      </c>
      <c r="C14" s="11">
        <v>3180</v>
      </c>
      <c r="D14" s="22">
        <f t="shared" si="0"/>
        <v>84.7322142286171</v>
      </c>
      <c r="E14" s="11">
        <v>3412</v>
      </c>
      <c r="F14" s="11">
        <f t="shared" si="2"/>
        <v>-232</v>
      </c>
      <c r="G14" s="13">
        <f t="shared" si="1"/>
        <v>-0.0679953106682298</v>
      </c>
      <c r="H14" s="11"/>
    </row>
    <row r="15" spans="1:8" ht="22.5" customHeight="1">
      <c r="A15" s="11" t="s">
        <v>21</v>
      </c>
      <c r="B15" s="12">
        <v>1144</v>
      </c>
      <c r="C15" s="11">
        <v>2316</v>
      </c>
      <c r="D15" s="22">
        <f t="shared" si="0"/>
        <v>202.447552447552</v>
      </c>
      <c r="E15" s="11">
        <v>1041</v>
      </c>
      <c r="F15" s="11">
        <f t="shared" si="2"/>
        <v>1275</v>
      </c>
      <c r="G15" s="13">
        <f t="shared" si="1"/>
        <v>1.22478386167147</v>
      </c>
      <c r="H15" s="11"/>
    </row>
    <row r="16" spans="1:8" ht="22.5" customHeight="1">
      <c r="A16" s="11" t="s">
        <v>22</v>
      </c>
      <c r="B16" s="12">
        <v>1</v>
      </c>
      <c r="C16" s="11">
        <v>2</v>
      </c>
      <c r="D16" s="22">
        <f t="shared" si="0"/>
        <v>200</v>
      </c>
      <c r="E16" s="11">
        <v>1</v>
      </c>
      <c r="F16" s="11">
        <f t="shared" si="2"/>
        <v>1</v>
      </c>
      <c r="G16" s="13">
        <f t="shared" si="1"/>
        <v>1</v>
      </c>
      <c r="H16" s="11"/>
    </row>
    <row r="17" spans="1:8" ht="22.5" customHeight="1">
      <c r="A17" s="11" t="s">
        <v>23</v>
      </c>
      <c r="B17" s="12">
        <v>19249</v>
      </c>
      <c r="C17" s="11">
        <v>1592</v>
      </c>
      <c r="D17" s="22">
        <f aca="true" t="shared" si="3" ref="D17:D21">C17/B17*100</f>
        <v>8.27055950958491</v>
      </c>
      <c r="E17" s="11">
        <v>16590</v>
      </c>
      <c r="F17" s="11">
        <f t="shared" si="2"/>
        <v>-14998</v>
      </c>
      <c r="G17" s="13">
        <f aca="true" t="shared" si="4" ref="G17:G21">F17/E17</f>
        <v>-0.904038577456299</v>
      </c>
      <c r="H17" s="11"/>
    </row>
    <row r="18" spans="1:8" ht="22.5" customHeight="1">
      <c r="A18" s="11" t="s">
        <v>24</v>
      </c>
      <c r="B18" s="12">
        <f>SUM(B19:B24)</f>
        <v>10600</v>
      </c>
      <c r="C18" s="11">
        <f>SUM(C19:C24)</f>
        <v>9625</v>
      </c>
      <c r="D18" s="22">
        <f t="shared" si="3"/>
        <v>90.8018867924528</v>
      </c>
      <c r="E18" s="11">
        <f>SUM(E19:E24)</f>
        <v>30477</v>
      </c>
      <c r="F18" s="11">
        <f t="shared" si="2"/>
        <v>-20852</v>
      </c>
      <c r="G18" s="13">
        <f t="shared" si="4"/>
        <v>-0.684188076254225</v>
      </c>
      <c r="H18" s="11"/>
    </row>
    <row r="19" spans="1:8" ht="22.5" customHeight="1">
      <c r="A19" s="11" t="s">
        <v>25</v>
      </c>
      <c r="B19" s="12">
        <v>489</v>
      </c>
      <c r="C19" s="11">
        <v>425</v>
      </c>
      <c r="D19" s="22">
        <f t="shared" si="3"/>
        <v>86.9120654396728</v>
      </c>
      <c r="E19" s="11">
        <v>445</v>
      </c>
      <c r="F19" s="11">
        <f t="shared" si="2"/>
        <v>-20</v>
      </c>
      <c r="G19" s="13">
        <f t="shared" si="4"/>
        <v>-0.0449438202247191</v>
      </c>
      <c r="H19" s="11"/>
    </row>
    <row r="20" spans="1:8" ht="22.5" customHeight="1">
      <c r="A20" s="11" t="s">
        <v>26</v>
      </c>
      <c r="B20" s="12">
        <v>2070</v>
      </c>
      <c r="C20" s="11">
        <v>1419</v>
      </c>
      <c r="D20" s="22">
        <f t="shared" si="3"/>
        <v>68.5507246376812</v>
      </c>
      <c r="E20" s="11">
        <v>1883</v>
      </c>
      <c r="F20" s="11">
        <f t="shared" si="2"/>
        <v>-464</v>
      </c>
      <c r="G20" s="13">
        <f t="shared" si="4"/>
        <v>-0.246415294742432</v>
      </c>
      <c r="H20" s="11"/>
    </row>
    <row r="21" spans="1:8" ht="22.5" customHeight="1">
      <c r="A21" s="11" t="s">
        <v>27</v>
      </c>
      <c r="B21" s="12">
        <v>2090</v>
      </c>
      <c r="C21" s="11">
        <v>531</v>
      </c>
      <c r="D21" s="22">
        <f t="shared" si="3"/>
        <v>25.4066985645933</v>
      </c>
      <c r="E21" s="11">
        <v>1899</v>
      </c>
      <c r="F21" s="11">
        <f t="shared" si="2"/>
        <v>-1368</v>
      </c>
      <c r="G21" s="13">
        <f t="shared" si="4"/>
        <v>-0.720379146919431</v>
      </c>
      <c r="H21" s="11"/>
    </row>
    <row r="22" spans="1:8" ht="22.5" customHeight="1">
      <c r="A22" s="11" t="s">
        <v>28</v>
      </c>
      <c r="B22" s="12"/>
      <c r="C22" s="11"/>
      <c r="D22" s="22"/>
      <c r="E22" s="11"/>
      <c r="F22" s="11">
        <f t="shared" si="2"/>
        <v>0</v>
      </c>
      <c r="G22" s="13"/>
      <c r="H22" s="11"/>
    </row>
    <row r="23" spans="1:8" ht="22.5" customHeight="1">
      <c r="A23" s="11" t="s">
        <v>29</v>
      </c>
      <c r="B23" s="12">
        <v>5951</v>
      </c>
      <c r="C23" s="11">
        <v>7250</v>
      </c>
      <c r="D23" s="22">
        <f aca="true" t="shared" si="5" ref="D23:D27">C23/B23*100</f>
        <v>121.828264157284</v>
      </c>
      <c r="E23" s="11">
        <v>26220</v>
      </c>
      <c r="F23" s="11">
        <f t="shared" si="2"/>
        <v>-18970</v>
      </c>
      <c r="G23" s="13">
        <f aca="true" t="shared" si="6" ref="G23:G28">F23/E23</f>
        <v>-0.723493516399695</v>
      </c>
      <c r="H23" s="11"/>
    </row>
    <row r="24" spans="1:8" ht="22.5" customHeight="1">
      <c r="A24" s="11" t="s">
        <v>30</v>
      </c>
      <c r="B24" s="12"/>
      <c r="C24" s="11"/>
      <c r="D24" s="22"/>
      <c r="E24" s="11">
        <v>30</v>
      </c>
      <c r="F24" s="11">
        <f t="shared" si="2"/>
        <v>-30</v>
      </c>
      <c r="G24" s="13">
        <f t="shared" si="6"/>
        <v>-1</v>
      </c>
      <c r="H24" s="11"/>
    </row>
    <row r="25" spans="1:8" ht="22.5" customHeight="1">
      <c r="A25" s="24" t="s">
        <v>31</v>
      </c>
      <c r="B25" s="12">
        <f>B26+B27+B28</f>
        <v>42288.3333333333</v>
      </c>
      <c r="C25" s="12">
        <f>C26+C27+C28</f>
        <v>38409.126984127</v>
      </c>
      <c r="D25" s="22">
        <f t="shared" si="5"/>
        <v>90.8267693630087</v>
      </c>
      <c r="E25" s="12">
        <v>30080</v>
      </c>
      <c r="F25" s="12">
        <f t="shared" si="2"/>
        <v>8329.126984127</v>
      </c>
      <c r="G25" s="13">
        <f t="shared" si="6"/>
        <v>0.276899168355286</v>
      </c>
      <c r="H25" s="11"/>
    </row>
    <row r="26" spans="1:8" ht="22.5" customHeight="1">
      <c r="A26" s="11" t="s">
        <v>32</v>
      </c>
      <c r="B26" s="12">
        <f>B6/0.1125*0.5+265</f>
        <v>28838.3333333333</v>
      </c>
      <c r="C26" s="12">
        <f>(C6+C7)/0.1125*0.5+265</f>
        <v>24980.5555555556</v>
      </c>
      <c r="D26" s="22">
        <f t="shared" si="5"/>
        <v>86.6227436475372</v>
      </c>
      <c r="E26" s="12">
        <v>16799</v>
      </c>
      <c r="F26" s="12">
        <f t="shared" si="2"/>
        <v>8181.5555555556</v>
      </c>
      <c r="G26" s="13">
        <f t="shared" si="6"/>
        <v>0.4870263441607</v>
      </c>
      <c r="H26" s="11"/>
    </row>
    <row r="27" spans="1:8" ht="22.5" customHeight="1">
      <c r="A27" s="11" t="s">
        <v>33</v>
      </c>
      <c r="B27" s="12">
        <f>(B8+B9)/0.084*0.6</f>
        <v>13450</v>
      </c>
      <c r="C27" s="12">
        <f>(C8+C9)/0.084*0.6</f>
        <v>13428.5714285714</v>
      </c>
      <c r="D27" s="22">
        <f t="shared" si="5"/>
        <v>99.8406797663301</v>
      </c>
      <c r="E27" s="12">
        <v>11450</v>
      </c>
      <c r="F27" s="12">
        <f t="shared" si="2"/>
        <v>1978.5714285714</v>
      </c>
      <c r="G27" s="13">
        <f t="shared" si="6"/>
        <v>0.172800998128507</v>
      </c>
      <c r="H27" s="11"/>
    </row>
    <row r="28" spans="1:8" ht="22.5" customHeight="1">
      <c r="A28" s="11" t="s">
        <v>34</v>
      </c>
      <c r="B28" s="12">
        <v>0</v>
      </c>
      <c r="C28" s="11">
        <v>0</v>
      </c>
      <c r="D28" s="22"/>
      <c r="E28" s="12">
        <v>1831</v>
      </c>
      <c r="F28" s="12">
        <f t="shared" si="2"/>
        <v>-1831</v>
      </c>
      <c r="G28" s="13">
        <f t="shared" si="6"/>
        <v>-1</v>
      </c>
      <c r="H28" s="11"/>
    </row>
    <row r="29" spans="1:8" ht="22.5" customHeight="1">
      <c r="A29" s="24" t="s">
        <v>35</v>
      </c>
      <c r="B29" s="12">
        <f>B30+B31+B32+B33</f>
        <v>15768.0952380952</v>
      </c>
      <c r="C29" s="12">
        <f>C30+C31+C32+C33</f>
        <v>13900.7936507937</v>
      </c>
      <c r="D29" s="22">
        <f aca="true" t="shared" si="7" ref="D29:D35">C29/B29*100</f>
        <v>88.1577225460298</v>
      </c>
      <c r="E29" s="12">
        <v>15402</v>
      </c>
      <c r="F29" s="12">
        <f t="shared" si="2"/>
        <v>-1501.2063492063</v>
      </c>
      <c r="G29" s="13">
        <f aca="true" t="shared" si="8" ref="G29:G35">F29/E29</f>
        <v>-0.0974682735492988</v>
      </c>
      <c r="H29" s="11"/>
    </row>
    <row r="30" spans="1:8" ht="22.5" customHeight="1">
      <c r="A30" s="11" t="s">
        <v>36</v>
      </c>
      <c r="B30" s="12">
        <f>B6/0.1125*0.5*0.25</f>
        <v>7143.33333333333</v>
      </c>
      <c r="C30" s="12">
        <f>C6/0.1125*0.5*0.25</f>
        <v>6001.11111111111</v>
      </c>
      <c r="D30" s="22">
        <f t="shared" si="7"/>
        <v>84.0099548918961</v>
      </c>
      <c r="E30" s="12">
        <v>7717</v>
      </c>
      <c r="F30" s="12">
        <f t="shared" si="2"/>
        <v>-1715.88888888889</v>
      </c>
      <c r="G30" s="13">
        <f t="shared" si="8"/>
        <v>-0.222351806257469</v>
      </c>
      <c r="H30" s="11"/>
    </row>
    <row r="31" spans="1:8" ht="22.5" customHeight="1">
      <c r="A31" s="11" t="s">
        <v>37</v>
      </c>
      <c r="B31" s="12">
        <f>(B8+B9)/0.084*0.12</f>
        <v>2690</v>
      </c>
      <c r="C31" s="12">
        <f>(C8+C9)/0.084*0.12</f>
        <v>2685.71428571429</v>
      </c>
      <c r="D31" s="22">
        <f t="shared" si="7"/>
        <v>99.8406797663305</v>
      </c>
      <c r="E31" s="12">
        <v>2290</v>
      </c>
      <c r="F31" s="12">
        <f t="shared" si="2"/>
        <v>395.71428571429</v>
      </c>
      <c r="G31" s="13">
        <f t="shared" si="8"/>
        <v>0.172800998128511</v>
      </c>
      <c r="H31" s="11"/>
    </row>
    <row r="32" spans="1:8" ht="22.5" customHeight="1">
      <c r="A32" s="11" t="s">
        <v>38</v>
      </c>
      <c r="B32" s="12">
        <f>B10/0.225*0.25</f>
        <v>573.333333333333</v>
      </c>
      <c r="C32" s="12">
        <f>C10/0.225*0.25</f>
        <v>671.111111111111</v>
      </c>
      <c r="D32" s="22">
        <f t="shared" si="7"/>
        <v>117.054263565892</v>
      </c>
      <c r="E32" s="12">
        <v>521</v>
      </c>
      <c r="F32" s="12">
        <f t="shared" si="2"/>
        <v>150.111111111111</v>
      </c>
      <c r="G32" s="13">
        <f t="shared" si="8"/>
        <v>0.288121134570271</v>
      </c>
      <c r="H32" s="11"/>
    </row>
    <row r="33" spans="1:8" ht="22.5" customHeight="1">
      <c r="A33" s="11" t="s">
        <v>39</v>
      </c>
      <c r="B33" s="12">
        <f>B14/0.21*0.3</f>
        <v>5361.42857142857</v>
      </c>
      <c r="C33" s="12">
        <f>C14/0.21*0.3</f>
        <v>4542.85714285714</v>
      </c>
      <c r="D33" s="22">
        <f t="shared" si="7"/>
        <v>84.7322142286171</v>
      </c>
      <c r="E33" s="12">
        <v>4874</v>
      </c>
      <c r="F33" s="12">
        <f t="shared" si="2"/>
        <v>-331.14285714286</v>
      </c>
      <c r="G33" s="13">
        <f t="shared" si="8"/>
        <v>-0.0679406764757611</v>
      </c>
      <c r="H33" s="11"/>
    </row>
    <row r="34" spans="1:8" ht="22.5" customHeight="1">
      <c r="A34" s="24" t="s">
        <v>40</v>
      </c>
      <c r="B34" s="12">
        <f>B35-B25-B29-B4</f>
        <v>22824.5714285715</v>
      </c>
      <c r="C34" s="12">
        <f>C35-C25-C29-C4</f>
        <v>47490.0793650794</v>
      </c>
      <c r="D34" s="22">
        <f t="shared" si="7"/>
        <v>208.065590688954</v>
      </c>
      <c r="E34" s="12">
        <v>45090</v>
      </c>
      <c r="F34" s="12">
        <f t="shared" si="2"/>
        <v>2400.0793650794</v>
      </c>
      <c r="G34" s="13">
        <f t="shared" si="8"/>
        <v>0.0532286397223198</v>
      </c>
      <c r="H34" s="11"/>
    </row>
    <row r="35" spans="1:8" ht="22.5" customHeight="1">
      <c r="A35" s="24" t="s">
        <v>41</v>
      </c>
      <c r="B35" s="12">
        <v>126580</v>
      </c>
      <c r="C35" s="11">
        <v>126588</v>
      </c>
      <c r="D35" s="22">
        <f t="shared" si="7"/>
        <v>100.006320113762</v>
      </c>
      <c r="E35" s="11">
        <v>153029</v>
      </c>
      <c r="F35" s="11">
        <f t="shared" si="2"/>
        <v>-26441</v>
      </c>
      <c r="G35" s="13">
        <f t="shared" si="8"/>
        <v>-0.1727842435094</v>
      </c>
      <c r="H35" s="11"/>
    </row>
  </sheetData>
  <sheetProtection/>
  <mergeCells count="1">
    <mergeCell ref="A1:H1"/>
  </mergeCells>
  <printOptions horizontalCentered="1"/>
  <pageMargins left="0.39" right="0.39" top="0.63" bottom="0.16" header="0.55" footer="0.08"/>
  <pageSetup firstPageNumber="8" useFirstPageNumber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view="pageBreakPreview" zoomScaleSheetLayoutView="100" workbookViewId="0" topLeftCell="A1">
      <selection activeCell="C8" sqref="C8"/>
    </sheetView>
  </sheetViews>
  <sheetFormatPr defaultColWidth="9.7109375" defaultRowHeight="24.75" customHeight="1"/>
  <cols>
    <col min="1" max="1" width="30.421875" style="2" customWidth="1"/>
    <col min="2" max="4" width="12.00390625" style="2" customWidth="1"/>
    <col min="5" max="5" width="12.00390625" style="3" customWidth="1"/>
    <col min="6" max="6" width="15.00390625" style="2" customWidth="1"/>
    <col min="7" max="16384" width="9.7109375" style="4" customWidth="1"/>
  </cols>
  <sheetData>
    <row r="1" spans="1:6" ht="54.75" customHeight="1">
      <c r="A1" s="5" t="s">
        <v>42</v>
      </c>
      <c r="B1" s="5"/>
      <c r="C1" s="5"/>
      <c r="D1" s="5"/>
      <c r="E1" s="6"/>
      <c r="F1" s="5"/>
    </row>
    <row r="2" ht="21.75" customHeight="1">
      <c r="F2" s="7" t="s">
        <v>1</v>
      </c>
    </row>
    <row r="3" spans="1:6" s="1" customFormat="1" ht="33.75" customHeight="1">
      <c r="A3" s="8" t="s">
        <v>2</v>
      </c>
      <c r="B3" s="8" t="s">
        <v>4</v>
      </c>
      <c r="C3" s="9" t="s">
        <v>43</v>
      </c>
      <c r="D3" s="8" t="s">
        <v>6</v>
      </c>
      <c r="E3" s="10" t="s">
        <v>7</v>
      </c>
      <c r="F3" s="8" t="s">
        <v>8</v>
      </c>
    </row>
    <row r="4" spans="1:6" ht="24.75" customHeight="1">
      <c r="A4" s="11" t="s">
        <v>44</v>
      </c>
      <c r="B4" s="11">
        <v>12570</v>
      </c>
      <c r="C4" s="11">
        <v>26460</v>
      </c>
      <c r="D4" s="12">
        <f aca="true" t="shared" si="0" ref="D4:D9">B4-C4</f>
        <v>-13890</v>
      </c>
      <c r="E4" s="13">
        <f aca="true" t="shared" si="1" ref="E4:E9">D4/C4</f>
        <v>-0.524943310657596</v>
      </c>
      <c r="F4" s="11"/>
    </row>
    <row r="5" spans="1:6" ht="24.75" customHeight="1">
      <c r="A5" s="11" t="s">
        <v>45</v>
      </c>
      <c r="B5" s="11">
        <v>353</v>
      </c>
      <c r="C5" s="11">
        <v>172</v>
      </c>
      <c r="D5" s="12">
        <f t="shared" si="0"/>
        <v>181</v>
      </c>
      <c r="E5" s="13">
        <f t="shared" si="1"/>
        <v>1.05232558139535</v>
      </c>
      <c r="F5" s="11"/>
    </row>
    <row r="6" spans="1:6" ht="24.75" customHeight="1">
      <c r="A6" s="11" t="s">
        <v>46</v>
      </c>
      <c r="B6" s="11">
        <v>5358</v>
      </c>
      <c r="C6" s="11">
        <v>3295</v>
      </c>
      <c r="D6" s="12">
        <f t="shared" si="0"/>
        <v>2063</v>
      </c>
      <c r="E6" s="13">
        <f t="shared" si="1"/>
        <v>0.626100151745068</v>
      </c>
      <c r="F6" s="11"/>
    </row>
    <row r="7" spans="1:6" ht="24.75" customHeight="1">
      <c r="A7" s="11" t="s">
        <v>47</v>
      </c>
      <c r="B7" s="11">
        <v>19292</v>
      </c>
      <c r="C7" s="11">
        <v>17657</v>
      </c>
      <c r="D7" s="12">
        <f t="shared" si="0"/>
        <v>1635</v>
      </c>
      <c r="E7" s="13">
        <f t="shared" si="1"/>
        <v>0.0925978365520757</v>
      </c>
      <c r="F7" s="11"/>
    </row>
    <row r="8" spans="1:6" ht="24.75" customHeight="1">
      <c r="A8" s="11" t="s">
        <v>48</v>
      </c>
      <c r="B8" s="11">
        <v>740</v>
      </c>
      <c r="C8" s="11">
        <v>65</v>
      </c>
      <c r="D8" s="12">
        <v>-10</v>
      </c>
      <c r="E8" s="13">
        <v>-0.1825</v>
      </c>
      <c r="F8" s="14" t="s">
        <v>49</v>
      </c>
    </row>
    <row r="9" spans="1:6" ht="24.75" customHeight="1">
      <c r="A9" s="11" t="s">
        <v>50</v>
      </c>
      <c r="B9" s="11">
        <v>259</v>
      </c>
      <c r="C9" s="11">
        <v>218</v>
      </c>
      <c r="D9" s="12">
        <f t="shared" si="0"/>
        <v>41</v>
      </c>
      <c r="E9" s="13">
        <f t="shared" si="1"/>
        <v>0.188073394495413</v>
      </c>
      <c r="F9" s="11"/>
    </row>
    <row r="10" spans="1:6" ht="24.75" customHeight="1">
      <c r="A10" s="11" t="s">
        <v>51</v>
      </c>
      <c r="B10" s="11">
        <v>19727</v>
      </c>
      <c r="C10" s="11">
        <v>16376</v>
      </c>
      <c r="D10" s="12">
        <f aca="true" t="shared" si="2" ref="D10:D22">B10-C10</f>
        <v>3351</v>
      </c>
      <c r="E10" s="13">
        <f aca="true" t="shared" si="3" ref="E10:E22">D10/C10</f>
        <v>0.204628724963361</v>
      </c>
      <c r="F10" s="11"/>
    </row>
    <row r="11" spans="1:6" ht="24.75" customHeight="1">
      <c r="A11" s="11" t="s">
        <v>52</v>
      </c>
      <c r="B11" s="11">
        <v>16135</v>
      </c>
      <c r="C11" s="11">
        <v>15226</v>
      </c>
      <c r="D11" s="12">
        <f t="shared" si="2"/>
        <v>909</v>
      </c>
      <c r="E11" s="13">
        <f t="shared" si="3"/>
        <v>0.0597005122816235</v>
      </c>
      <c r="F11" s="11"/>
    </row>
    <row r="12" spans="1:6" ht="24.75" customHeight="1">
      <c r="A12" s="11" t="s">
        <v>53</v>
      </c>
      <c r="B12" s="11">
        <v>2053</v>
      </c>
      <c r="C12" s="11">
        <v>965</v>
      </c>
      <c r="D12" s="12">
        <f t="shared" si="2"/>
        <v>1088</v>
      </c>
      <c r="E12" s="13">
        <f t="shared" si="3"/>
        <v>1.12746113989637</v>
      </c>
      <c r="F12" s="11"/>
    </row>
    <row r="13" spans="1:6" ht="24.75" customHeight="1">
      <c r="A13" s="11" t="s">
        <v>54</v>
      </c>
      <c r="B13" s="11">
        <v>46892</v>
      </c>
      <c r="C13" s="11">
        <v>42074</v>
      </c>
      <c r="D13" s="12">
        <f t="shared" si="2"/>
        <v>4818</v>
      </c>
      <c r="E13" s="13">
        <f t="shared" si="3"/>
        <v>0.114512525550221</v>
      </c>
      <c r="F13" s="14"/>
    </row>
    <row r="14" spans="1:6" ht="24.75" customHeight="1">
      <c r="A14" s="11" t="s">
        <v>55</v>
      </c>
      <c r="B14" s="11">
        <v>7208</v>
      </c>
      <c r="C14" s="11">
        <v>7857</v>
      </c>
      <c r="D14" s="12">
        <f t="shared" si="2"/>
        <v>-649</v>
      </c>
      <c r="E14" s="13">
        <f t="shared" si="3"/>
        <v>-0.0826015018454881</v>
      </c>
      <c r="F14" s="11"/>
    </row>
    <row r="15" spans="1:6" ht="24.75" customHeight="1">
      <c r="A15" s="11" t="s">
        <v>56</v>
      </c>
      <c r="B15" s="11">
        <v>343</v>
      </c>
      <c r="C15" s="11">
        <v>346</v>
      </c>
      <c r="D15" s="12">
        <f t="shared" si="2"/>
        <v>-3</v>
      </c>
      <c r="E15" s="13">
        <f t="shared" si="3"/>
        <v>-0.00867052023121387</v>
      </c>
      <c r="F15" s="11"/>
    </row>
    <row r="16" spans="1:6" ht="24.75" customHeight="1">
      <c r="A16" s="15" t="s">
        <v>57</v>
      </c>
      <c r="B16" s="11">
        <v>137</v>
      </c>
      <c r="C16" s="11">
        <v>2168</v>
      </c>
      <c r="D16" s="12">
        <f t="shared" si="2"/>
        <v>-2031</v>
      </c>
      <c r="E16" s="13">
        <f t="shared" si="3"/>
        <v>-0.936808118081181</v>
      </c>
      <c r="F16" s="14"/>
    </row>
    <row r="17" spans="1:6" ht="24.75" customHeight="1">
      <c r="A17" s="11" t="s">
        <v>58</v>
      </c>
      <c r="B17" s="11">
        <v>2549</v>
      </c>
      <c r="C17" s="11">
        <v>269</v>
      </c>
      <c r="D17" s="12">
        <f t="shared" si="2"/>
        <v>2280</v>
      </c>
      <c r="E17" s="13">
        <f t="shared" si="3"/>
        <v>8.47583643122677</v>
      </c>
      <c r="F17" s="11"/>
    </row>
    <row r="18" spans="1:6" ht="24.75" customHeight="1">
      <c r="A18" s="11" t="s">
        <v>59</v>
      </c>
      <c r="B18" s="11">
        <v>10049</v>
      </c>
      <c r="C18" s="11">
        <v>12489</v>
      </c>
      <c r="D18" s="12">
        <f t="shared" si="2"/>
        <v>-2440</v>
      </c>
      <c r="E18" s="13">
        <f t="shared" si="3"/>
        <v>-0.19537192729602</v>
      </c>
      <c r="F18" s="11"/>
    </row>
    <row r="19" spans="1:6" ht="24.75" customHeight="1">
      <c r="A19" s="11" t="s">
        <v>60</v>
      </c>
      <c r="B19" s="11">
        <v>3</v>
      </c>
      <c r="C19" s="11">
        <v>3</v>
      </c>
      <c r="D19" s="12">
        <f t="shared" si="2"/>
        <v>0</v>
      </c>
      <c r="E19" s="13">
        <f t="shared" si="3"/>
        <v>0</v>
      </c>
      <c r="F19" s="11"/>
    </row>
    <row r="20" spans="1:6" ht="24.75" customHeight="1">
      <c r="A20" s="11" t="s">
        <v>61</v>
      </c>
      <c r="B20" s="11">
        <v>5</v>
      </c>
      <c r="C20" s="11">
        <v>180</v>
      </c>
      <c r="D20" s="12">
        <f t="shared" si="2"/>
        <v>-175</v>
      </c>
      <c r="E20" s="13">
        <f t="shared" si="3"/>
        <v>-0.972222222222222</v>
      </c>
      <c r="F20" s="14"/>
    </row>
    <row r="21" spans="1:6" ht="24.75" customHeight="1">
      <c r="A21" s="11" t="s">
        <v>62</v>
      </c>
      <c r="B21" s="11">
        <v>653</v>
      </c>
      <c r="C21" s="11">
        <v>0</v>
      </c>
      <c r="D21" s="12">
        <f t="shared" si="2"/>
        <v>653</v>
      </c>
      <c r="E21" s="13"/>
      <c r="F21" s="14"/>
    </row>
    <row r="22" spans="1:6" ht="30.75" customHeight="1">
      <c r="A22" s="16" t="s">
        <v>63</v>
      </c>
      <c r="B22" s="11">
        <f>SUM(B4:B21)</f>
        <v>144326</v>
      </c>
      <c r="C22" s="11">
        <f>SUM(C4:C21)</f>
        <v>145820</v>
      </c>
      <c r="D22" s="11">
        <f t="shared" si="2"/>
        <v>-1494</v>
      </c>
      <c r="E22" s="13">
        <f>D22/C22</f>
        <v>-0.0102455081607461</v>
      </c>
      <c r="F22" s="11"/>
    </row>
  </sheetData>
  <sheetProtection/>
  <mergeCells count="1">
    <mergeCell ref="A1:F1"/>
  </mergeCells>
  <printOptions/>
  <pageMargins left="0.62" right="0.35" top="1" bottom="1" header="0.51" footer="0.51"/>
  <pageSetup firstPageNumber="1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</cp:lastModifiedBy>
  <cp:lastPrinted>2018-06-20T02:12:00Z</cp:lastPrinted>
  <dcterms:created xsi:type="dcterms:W3CDTF">2018-02-27T11:14:00Z</dcterms:created>
  <dcterms:modified xsi:type="dcterms:W3CDTF">2018-06-29T03:57:03Z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