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收入决算" sheetId="1" r:id="rId1"/>
    <sheet name="支出决算" sheetId="2" r:id="rId2"/>
  </sheets>
  <definedNames>
    <definedName name="_xlnm.Print_Area" localSheetId="0">收入决算!$A$1:$H$36</definedName>
  </definedNames>
  <calcPr calcId="144525"/>
</workbook>
</file>

<file path=xl/sharedStrings.xml><?xml version="1.0" encoding="utf-8"?>
<sst xmlns="http://schemas.openxmlformats.org/spreadsheetml/2006/main" count="72" uniqueCount="66">
  <si>
    <t>2019年衡阳市珠晖区一般公共预算收入决算表(草案）</t>
  </si>
  <si>
    <t>单位：万元</t>
  </si>
  <si>
    <t>项        目</t>
  </si>
  <si>
    <t>预算数</t>
  </si>
  <si>
    <t>决算数</t>
  </si>
  <si>
    <t>为预算%</t>
  </si>
  <si>
    <t>上年完成数</t>
  </si>
  <si>
    <t>比上年增减额</t>
  </si>
  <si>
    <t>比上年
增减%</t>
  </si>
  <si>
    <t>备注</t>
  </si>
  <si>
    <t>一、地方一般公共预算收入</t>
  </si>
  <si>
    <t xml:space="preserve"> 1、税收收入</t>
  </si>
  <si>
    <t xml:space="preserve">   增值税</t>
  </si>
  <si>
    <t xml:space="preserve">   营业税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</si>
  <si>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</si>
  <si>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</si>
  <si>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</si>
  <si>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</si>
  <si>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</si>
  <si>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</si>
  <si>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</si>
  <si>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</si>
  <si>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车船使用和牌照税</t>
  </si>
  <si>
    <t xml:space="preserve">   耕地占用税</t>
  </si>
  <si>
    <t xml:space="preserve">   环保税</t>
  </si>
  <si>
    <t xml:space="preserve"> 2、非税收入</t>
  </si>
  <si>
    <t xml:space="preserve">   专项收入</t>
  </si>
  <si>
    <t xml:space="preserve">   行政性收费收入</t>
  </si>
  <si>
    <t xml:space="preserve">   罚没收入 </t>
  </si>
  <si>
    <t xml:space="preserve">   国有资本经营收入</t>
  </si>
  <si>
    <t xml:space="preserve">   国有资源有偿使用收入</t>
  </si>
  <si>
    <t xml:space="preserve">   其他收入</t>
  </si>
  <si>
    <t>二、上划中央收入</t>
  </si>
  <si>
    <t>上划中央两税</t>
  </si>
  <si>
    <t>上划中央所得税</t>
  </si>
  <si>
    <t>三、上划省收入</t>
  </si>
  <si>
    <t>上划省两税</t>
  </si>
  <si>
    <t>上划省所得税</t>
  </si>
  <si>
    <t>上划省资源税</t>
  </si>
  <si>
    <t>上划省城镇土地使用税</t>
  </si>
  <si>
    <t>上划省环境保护税</t>
  </si>
  <si>
    <t>四、上划市收入</t>
  </si>
  <si>
    <t>五、一般公共预算收入合计</t>
  </si>
  <si>
    <t>2019年衡阳市珠晖区一般公共预算支出决算表（草案）</t>
  </si>
  <si>
    <t>上年决算数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</si>
  <si>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</si>
  <si>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</si>
  <si>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</si>
  <si>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</si>
  <si>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</si>
  <si>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</si>
  <si>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</si>
  <si>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</si>
  <si>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</si>
  <si>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</si>
  <si>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</si>
  <si>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</si>
  <si>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</si>
  <si>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</si>
  <si>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</si>
  <si>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十六、住房保障支出</t>
  </si>
  <si>
    <t>十七、粮油物资储备支出</t>
  </si>
  <si>
    <t>十八、灾害防治及应急管理支出</t>
  </si>
  <si>
    <t>-</t>
  </si>
  <si>
    <t>十九、债务付息支出</t>
  </si>
  <si>
    <t>一般公共预算支出合计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</si>
</sst>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11" fillId="15" borderId="3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view="pageBreakPreview" zoomScale="70" zoomScaleNormal="100" zoomScaleSheetLayoutView="70" workbookViewId="0">
      <pane ySplit="3" topLeftCell="A4" activePane="bottomLeft" state="frozen"/>
      <selection/>
      <selection pane="bottomLeft" activeCell="I1" sqref="I$1:V$1048576"/>
    </sheetView>
  </sheetViews>
  <sheetFormatPr defaultColWidth="9.75" defaultRowHeight="24.95" customHeight="1"/>
  <cols>
    <col min="1" max="1" width="33.0092592592593" style="3" customWidth="1"/>
    <col min="2" max="2" width="10.8796296296296" style="21" customWidth="1"/>
    <col min="3" max="3" width="10.8796296296296" style="3" customWidth="1"/>
    <col min="4" max="5" width="10.8796296296296" style="22" customWidth="1"/>
    <col min="6" max="6" width="10.8796296296296" style="3" customWidth="1"/>
    <col min="7" max="7" width="10.8796296296296" style="4" customWidth="1"/>
    <col min="8" max="8" width="20.3981481481481" style="3" customWidth="1"/>
    <col min="9" max="10" width="14.3333333333333" style="5"/>
    <col min="11" max="11" width="9.75" style="5"/>
    <col min="12" max="12" width="14.3333333333333" style="5"/>
    <col min="13" max="13" width="9.75" style="5"/>
    <col min="14" max="14" width="15.5555555555556" style="5"/>
    <col min="15" max="15" width="9.75" style="5"/>
    <col min="16" max="16" width="13.1111111111111" style="5"/>
    <col min="17" max="16384" width="9.75" style="5"/>
  </cols>
  <sheetData>
    <row r="1" s="1" customFormat="1" ht="45" customHeight="1" spans="1:8">
      <c r="A1" s="23" t="s">
        <v>0</v>
      </c>
      <c r="B1" s="23"/>
      <c r="C1" s="23"/>
      <c r="D1" s="23"/>
      <c r="E1" s="23"/>
      <c r="F1" s="23"/>
      <c r="G1" s="23"/>
      <c r="H1" s="23"/>
    </row>
    <row r="2" s="5" customFormat="1" ht="21.95" customHeight="1" spans="1:8">
      <c r="A2" s="3"/>
      <c r="B2" s="3"/>
      <c r="C2" s="3"/>
      <c r="D2" s="3"/>
      <c r="E2" s="4"/>
      <c r="F2" s="8"/>
      <c r="H2" s="24" t="s">
        <v>1</v>
      </c>
    </row>
    <row r="3" s="2" customFormat="1" ht="33.95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9" t="s">
        <v>7</v>
      </c>
      <c r="G3" s="9" t="s">
        <v>8</v>
      </c>
      <c r="H3" s="9" t="s">
        <v>9</v>
      </c>
    </row>
    <row r="4" ht="29" customHeight="1" spans="1:8">
      <c r="A4" s="25" t="s">
        <v>10</v>
      </c>
      <c r="B4" s="13">
        <f t="shared" ref="B4:F4" si="0">B5+B19</f>
        <v>28797.282</v>
      </c>
      <c r="C4" s="12">
        <f t="shared" si="0"/>
        <v>30413</v>
      </c>
      <c r="D4" s="26">
        <f t="shared" ref="D4:D22" si="1">C4/B4*100</f>
        <v>105.610661450619</v>
      </c>
      <c r="E4" s="12">
        <f t="shared" si="0"/>
        <v>28778</v>
      </c>
      <c r="F4" s="12">
        <f t="shared" si="0"/>
        <v>1635</v>
      </c>
      <c r="G4" s="14">
        <f t="shared" ref="G4:G22" si="2">F4/E4</f>
        <v>0.0568142330947251</v>
      </c>
      <c r="H4" s="12"/>
    </row>
    <row r="5" ht="29" customHeight="1" spans="1:16">
      <c r="A5" s="12" t="s">
        <v>11</v>
      </c>
      <c r="B5" s="13">
        <f t="shared" ref="B5:F5" si="3">SUM(B6:B18)</f>
        <v>22017.282</v>
      </c>
      <c r="C5" s="13">
        <f t="shared" si="3"/>
        <v>21679</v>
      </c>
      <c r="D5" s="26">
        <f t="shared" si="1"/>
        <v>98.463561487744</v>
      </c>
      <c r="E5" s="13">
        <f t="shared" si="3"/>
        <v>19986</v>
      </c>
      <c r="F5" s="12">
        <f t="shared" si="3"/>
        <v>1693</v>
      </c>
      <c r="G5" s="14">
        <f t="shared" si="2"/>
        <v>0.0847092965075553</v>
      </c>
      <c r="H5" s="12"/>
      <c r="L5" s="29"/>
      <c r="M5" s="29"/>
      <c r="N5" s="29"/>
      <c r="O5" s="29"/>
      <c r="P5" s="29"/>
    </row>
    <row r="6" ht="29" customHeight="1" spans="1:16">
      <c r="A6" s="12" t="s">
        <v>12</v>
      </c>
      <c r="B6" s="13">
        <v>6078.624</v>
      </c>
      <c r="C6" s="12">
        <v>5407</v>
      </c>
      <c r="D6" s="26">
        <f t="shared" si="1"/>
        <v>88.9510520802076</v>
      </c>
      <c r="E6" s="12">
        <v>5520</v>
      </c>
      <c r="F6" s="12">
        <f t="shared" ref="F6:F22" si="4">C6-E6</f>
        <v>-113</v>
      </c>
      <c r="G6" s="14">
        <f t="shared" si="2"/>
        <v>-0.0204710144927536</v>
      </c>
      <c r="H6" s="12"/>
      <c r="L6" s="29"/>
      <c r="M6" s="29"/>
      <c r="N6" s="29"/>
      <c r="O6" s="29"/>
      <c r="P6" s="29"/>
    </row>
    <row r="7" ht="29" customHeight="1" spans="1:8">
      <c r="A7" s="12" t="s">
        <v>13</v>
      </c>
      <c r="B7" s="13">
        <v>40.7444</v>
      </c>
      <c r="C7" s="12">
        <v>1</v>
      </c>
      <c r="D7" s="26">
        <f t="shared" si="1"/>
        <v>2.45432501153533</v>
      </c>
      <c r="E7" s="12">
        <v>37</v>
      </c>
      <c r="F7" s="12">
        <f t="shared" si="4"/>
        <v>-36</v>
      </c>
      <c r="G7" s="14">
        <f t="shared" si="2"/>
        <v>-0.972972972972973</v>
      </c>
      <c r="H7" s="12"/>
    </row>
    <row r="8" ht="29" customHeight="1" spans="1:8">
      <c r="A8" s="12" t="s">
        <v>14</v>
      </c>
      <c r="B8" s="13">
        <v>1259.7728</v>
      </c>
      <c r="C8" s="12">
        <v>1000</v>
      </c>
      <c r="D8" s="26">
        <f t="shared" si="1"/>
        <v>79.3793928556006</v>
      </c>
      <c r="E8" s="12">
        <v>1144</v>
      </c>
      <c r="F8" s="12">
        <f t="shared" si="4"/>
        <v>-144</v>
      </c>
      <c r="G8" s="14">
        <f t="shared" si="2"/>
        <v>-0.125874125874126</v>
      </c>
      <c r="H8" s="12"/>
    </row>
    <row r="9" ht="29" customHeight="1" spans="1:8">
      <c r="A9" s="12" t="s">
        <v>15</v>
      </c>
      <c r="B9" s="13">
        <v>1197.0044</v>
      </c>
      <c r="C9" s="12">
        <v>599</v>
      </c>
      <c r="D9" s="26">
        <f t="shared" si="1"/>
        <v>50.0415871487189</v>
      </c>
      <c r="E9" s="12">
        <v>1087</v>
      </c>
      <c r="F9" s="12">
        <f t="shared" si="4"/>
        <v>-488</v>
      </c>
      <c r="G9" s="14">
        <f t="shared" si="2"/>
        <v>-0.448942042318307</v>
      </c>
      <c r="H9" s="12"/>
    </row>
    <row r="10" ht="29" customHeight="1" spans="1:8">
      <c r="A10" s="12" t="s">
        <v>16</v>
      </c>
      <c r="B10" s="13">
        <v>653.0116</v>
      </c>
      <c r="C10" s="12">
        <v>641</v>
      </c>
      <c r="D10" s="26">
        <f t="shared" si="1"/>
        <v>98.160583977375</v>
      </c>
      <c r="E10" s="12">
        <v>593</v>
      </c>
      <c r="F10" s="12">
        <f t="shared" si="4"/>
        <v>48</v>
      </c>
      <c r="G10" s="14">
        <f t="shared" si="2"/>
        <v>0.0809443507588533</v>
      </c>
      <c r="H10" s="12"/>
    </row>
    <row r="11" ht="29" customHeight="1" spans="1:8">
      <c r="A11" s="12" t="s">
        <v>17</v>
      </c>
      <c r="B11" s="13">
        <v>1157.3612</v>
      </c>
      <c r="C11" s="12">
        <v>1003</v>
      </c>
      <c r="D11" s="26">
        <f t="shared" si="1"/>
        <v>86.6626598507018</v>
      </c>
      <c r="E11" s="12">
        <v>1051</v>
      </c>
      <c r="F11" s="12">
        <f t="shared" si="4"/>
        <v>-48</v>
      </c>
      <c r="G11" s="14">
        <f t="shared" si="2"/>
        <v>-0.0456707897240723</v>
      </c>
      <c r="H11" s="12"/>
    </row>
    <row r="12" ht="29" customHeight="1" spans="1:8">
      <c r="A12" s="12" t="s">
        <v>18</v>
      </c>
      <c r="B12" s="13">
        <v>732.298</v>
      </c>
      <c r="C12" s="12">
        <v>548</v>
      </c>
      <c r="D12" s="26">
        <f t="shared" si="1"/>
        <v>74.8329232088576</v>
      </c>
      <c r="E12" s="12">
        <v>665</v>
      </c>
      <c r="F12" s="12">
        <f t="shared" si="4"/>
        <v>-117</v>
      </c>
      <c r="G12" s="14">
        <f t="shared" si="2"/>
        <v>-0.17593984962406</v>
      </c>
      <c r="H12" s="12"/>
    </row>
    <row r="13" ht="29" customHeight="1" spans="1:8">
      <c r="A13" s="12" t="s">
        <v>19</v>
      </c>
      <c r="B13" s="13">
        <v>264.288</v>
      </c>
      <c r="C13" s="12">
        <v>376</v>
      </c>
      <c r="D13" s="26">
        <f t="shared" si="1"/>
        <v>142.269039835331</v>
      </c>
      <c r="E13" s="12">
        <v>240</v>
      </c>
      <c r="F13" s="12">
        <f t="shared" si="4"/>
        <v>136</v>
      </c>
      <c r="G13" s="14">
        <f t="shared" si="2"/>
        <v>0.566666666666667</v>
      </c>
      <c r="H13" s="12"/>
    </row>
    <row r="14" ht="29" customHeight="1" spans="1:8">
      <c r="A14" s="12" t="s">
        <v>20</v>
      </c>
      <c r="B14" s="13">
        <v>2956.722</v>
      </c>
      <c r="C14" s="12">
        <v>2552</v>
      </c>
      <c r="D14" s="26">
        <f t="shared" si="1"/>
        <v>86.311800703617</v>
      </c>
      <c r="E14" s="12">
        <v>2685</v>
      </c>
      <c r="F14" s="12">
        <f t="shared" si="4"/>
        <v>-133</v>
      </c>
      <c r="G14" s="14">
        <f t="shared" si="2"/>
        <v>-0.0495344506517691</v>
      </c>
      <c r="H14" s="12"/>
    </row>
    <row r="15" ht="29" customHeight="1" spans="1:8">
      <c r="A15" s="12" t="s">
        <v>21</v>
      </c>
      <c r="B15" s="13">
        <v>6546.634</v>
      </c>
      <c r="C15" s="12">
        <v>6945</v>
      </c>
      <c r="D15" s="26">
        <f t="shared" si="1"/>
        <v>106.085050729887</v>
      </c>
      <c r="E15" s="12">
        <v>5945</v>
      </c>
      <c r="F15" s="12">
        <f t="shared" si="4"/>
        <v>1000</v>
      </c>
      <c r="G15" s="14">
        <f t="shared" si="2"/>
        <v>0.168208578637511</v>
      </c>
      <c r="H15" s="12"/>
    </row>
    <row r="16" ht="29" customHeight="1" spans="1:8">
      <c r="A16" s="12" t="s">
        <v>22</v>
      </c>
      <c r="B16" s="13">
        <v>1</v>
      </c>
      <c r="C16" s="13">
        <v>1</v>
      </c>
      <c r="D16" s="26">
        <f t="shared" si="1"/>
        <v>100</v>
      </c>
      <c r="E16" s="12">
        <v>1</v>
      </c>
      <c r="F16" s="12">
        <f t="shared" si="4"/>
        <v>0</v>
      </c>
      <c r="G16" s="14">
        <f t="shared" si="2"/>
        <v>0</v>
      </c>
      <c r="H16" s="12"/>
    </row>
    <row r="17" ht="29" customHeight="1" spans="1:8">
      <c r="A17" s="12" t="s">
        <v>23</v>
      </c>
      <c r="B17" s="13">
        <v>1110</v>
      </c>
      <c r="C17" s="12">
        <v>2555</v>
      </c>
      <c r="D17" s="26">
        <f t="shared" si="1"/>
        <v>230.18018018018</v>
      </c>
      <c r="E17" s="12">
        <v>1000</v>
      </c>
      <c r="F17" s="12">
        <f t="shared" si="4"/>
        <v>1555</v>
      </c>
      <c r="G17" s="14">
        <f t="shared" si="2"/>
        <v>1.555</v>
      </c>
      <c r="H17" s="12"/>
    </row>
    <row r="18" ht="29" customHeight="1" spans="1:8">
      <c r="A18" s="12" t="s">
        <v>24</v>
      </c>
      <c r="B18" s="13">
        <v>19.8216</v>
      </c>
      <c r="C18" s="12">
        <v>51</v>
      </c>
      <c r="D18" s="26">
        <f t="shared" si="1"/>
        <v>257.29507204262</v>
      </c>
      <c r="E18" s="12">
        <v>18</v>
      </c>
      <c r="F18" s="12">
        <f t="shared" si="4"/>
        <v>33</v>
      </c>
      <c r="G18" s="14">
        <f t="shared" si="2"/>
        <v>1.83333333333333</v>
      </c>
      <c r="H18" s="12"/>
    </row>
    <row r="19" ht="29" customHeight="1" spans="1:8">
      <c r="A19" s="12" t="s">
        <v>25</v>
      </c>
      <c r="B19" s="13">
        <f>SUM(B20:B25)</f>
        <v>6780</v>
      </c>
      <c r="C19" s="12">
        <f>SUM(C20:C25)</f>
        <v>8734</v>
      </c>
      <c r="D19" s="26">
        <f t="shared" si="1"/>
        <v>128.82005899705</v>
      </c>
      <c r="E19" s="12">
        <f>SUM(E20:E25)</f>
        <v>8792</v>
      </c>
      <c r="F19" s="12">
        <f t="shared" si="4"/>
        <v>-58</v>
      </c>
      <c r="G19" s="14">
        <f t="shared" si="2"/>
        <v>-0.00659690627843494</v>
      </c>
      <c r="H19" s="12"/>
    </row>
    <row r="20" ht="29" customHeight="1" spans="1:8">
      <c r="A20" s="12" t="s">
        <v>26</v>
      </c>
      <c r="B20" s="12">
        <v>480</v>
      </c>
      <c r="C20" s="12">
        <v>421</v>
      </c>
      <c r="D20" s="26">
        <f t="shared" si="1"/>
        <v>87.7083333333333</v>
      </c>
      <c r="E20" s="12">
        <v>436</v>
      </c>
      <c r="F20" s="12">
        <f t="shared" si="4"/>
        <v>-15</v>
      </c>
      <c r="G20" s="14">
        <f t="shared" si="2"/>
        <v>-0.0344036697247706</v>
      </c>
      <c r="H20" s="12"/>
    </row>
    <row r="21" ht="29" customHeight="1" spans="1:8">
      <c r="A21" s="12" t="s">
        <v>27</v>
      </c>
      <c r="B21" s="12">
        <v>980</v>
      </c>
      <c r="C21" s="12">
        <v>450</v>
      </c>
      <c r="D21" s="26">
        <f t="shared" si="1"/>
        <v>45.9183673469388</v>
      </c>
      <c r="E21" s="12">
        <v>896</v>
      </c>
      <c r="F21" s="12">
        <f t="shared" si="4"/>
        <v>-446</v>
      </c>
      <c r="G21" s="14">
        <f t="shared" si="2"/>
        <v>-0.497767857142857</v>
      </c>
      <c r="H21" s="12"/>
    </row>
    <row r="22" ht="29" customHeight="1" spans="1:8">
      <c r="A22" s="12" t="s">
        <v>28</v>
      </c>
      <c r="B22" s="12">
        <v>300</v>
      </c>
      <c r="C22" s="12">
        <v>316</v>
      </c>
      <c r="D22" s="26">
        <f t="shared" si="1"/>
        <v>105.333333333333</v>
      </c>
      <c r="E22" s="12">
        <v>6588</v>
      </c>
      <c r="F22" s="12">
        <f t="shared" si="4"/>
        <v>-6272</v>
      </c>
      <c r="G22" s="14">
        <f t="shared" si="2"/>
        <v>-0.952034001214329</v>
      </c>
      <c r="H22" s="12"/>
    </row>
    <row r="23" ht="29" customHeight="1" spans="1:8">
      <c r="A23" s="12" t="s">
        <v>29</v>
      </c>
      <c r="B23" s="12"/>
      <c r="C23" s="12"/>
      <c r="D23" s="26"/>
      <c r="E23" s="12"/>
      <c r="F23" s="12"/>
      <c r="G23" s="14"/>
      <c r="H23" s="12"/>
    </row>
    <row r="24" ht="29" customHeight="1" spans="1:8">
      <c r="A24" s="12" t="s">
        <v>30</v>
      </c>
      <c r="B24" s="12">
        <v>5020</v>
      </c>
      <c r="C24" s="12">
        <v>7547</v>
      </c>
      <c r="D24" s="26">
        <f t="shared" ref="D24:D36" si="5">C24/B24*100</f>
        <v>150.338645418327</v>
      </c>
      <c r="E24" s="12">
        <v>872</v>
      </c>
      <c r="F24" s="12">
        <f t="shared" ref="F24:F36" si="6">C24-E24</f>
        <v>6675</v>
      </c>
      <c r="G24" s="14">
        <f t="shared" ref="G24:G36" si="7">F24/E24</f>
        <v>7.65481651376147</v>
      </c>
      <c r="H24" s="12"/>
    </row>
    <row r="25" ht="29" customHeight="1" spans="1:8">
      <c r="A25" s="12" t="s">
        <v>31</v>
      </c>
      <c r="B25" s="27"/>
      <c r="C25" s="27"/>
      <c r="D25" s="27"/>
      <c r="E25" s="27"/>
      <c r="F25" s="27"/>
      <c r="G25" s="27"/>
      <c r="H25" s="12"/>
    </row>
    <row r="26" ht="29" customHeight="1" spans="1:8">
      <c r="A26" s="28" t="s">
        <v>32</v>
      </c>
      <c r="B26" s="13">
        <f>B27+B28</f>
        <v>44745.6014603175</v>
      </c>
      <c r="C26" s="13">
        <f>C27+C28</f>
        <v>37238</v>
      </c>
      <c r="D26" s="26">
        <f t="shared" si="5"/>
        <v>83.2215877867335</v>
      </c>
      <c r="E26" s="13">
        <f>E27+E28</f>
        <v>41365</v>
      </c>
      <c r="F26" s="13">
        <f t="shared" si="6"/>
        <v>-4127</v>
      </c>
      <c r="G26" s="14">
        <f t="shared" si="7"/>
        <v>-0.0997703372416294</v>
      </c>
      <c r="H26" s="12"/>
    </row>
    <row r="27" ht="29" customHeight="1" spans="1:8">
      <c r="A27" s="12" t="s">
        <v>33</v>
      </c>
      <c r="B27" s="13">
        <f>(B6+B7)/11.25%*50%</f>
        <v>27197.1928888889</v>
      </c>
      <c r="C27" s="13">
        <v>25820</v>
      </c>
      <c r="D27" s="26">
        <f t="shared" si="5"/>
        <v>94.936268259319</v>
      </c>
      <c r="E27" s="13">
        <v>25426</v>
      </c>
      <c r="F27" s="13">
        <f t="shared" si="6"/>
        <v>394</v>
      </c>
      <c r="G27" s="14">
        <f t="shared" si="7"/>
        <v>0.0154959490285534</v>
      </c>
      <c r="H27" s="12"/>
    </row>
    <row r="28" ht="29" customHeight="1" spans="1:8">
      <c r="A28" s="12" t="s">
        <v>34</v>
      </c>
      <c r="B28" s="13">
        <f>(B8+B9)/8.4%*60%</f>
        <v>17548.4085714286</v>
      </c>
      <c r="C28" s="13">
        <v>11418</v>
      </c>
      <c r="D28" s="26">
        <f t="shared" si="5"/>
        <v>65.0657292000268</v>
      </c>
      <c r="E28" s="13">
        <v>15939</v>
      </c>
      <c r="F28" s="13">
        <f t="shared" si="6"/>
        <v>-4521</v>
      </c>
      <c r="G28" s="14">
        <f t="shared" si="7"/>
        <v>-0.283643892339545</v>
      </c>
      <c r="H28" s="12"/>
    </row>
    <row r="29" ht="29" customHeight="1" spans="1:8">
      <c r="A29" s="28" t="s">
        <v>35</v>
      </c>
      <c r="B29" s="13">
        <f>B30+B31+B32+B33+B34</f>
        <v>15241.481968254</v>
      </c>
      <c r="C29" s="13">
        <f>C30+C31+C32+C33+C34</f>
        <v>12723.0634920635</v>
      </c>
      <c r="D29" s="26">
        <f t="shared" si="5"/>
        <v>83.4765511553534</v>
      </c>
      <c r="E29" s="13">
        <f>E30+E31+E32+E33+E34</f>
        <v>13880.1428571429</v>
      </c>
      <c r="F29" s="13">
        <f t="shared" si="6"/>
        <v>-1157.07936507937</v>
      </c>
      <c r="G29" s="14">
        <f t="shared" si="7"/>
        <v>-0.0833622086593959</v>
      </c>
      <c r="H29" s="12"/>
    </row>
    <row r="30" ht="29" customHeight="1" spans="1:8">
      <c r="A30" s="12" t="s">
        <v>36</v>
      </c>
      <c r="B30" s="13">
        <f>B6/11.25%*12.5%</f>
        <v>6754.02666666667</v>
      </c>
      <c r="C30" s="13">
        <f>C6/11.25%*12.5%+1</f>
        <v>6008.77777777778</v>
      </c>
      <c r="D30" s="26">
        <f t="shared" si="5"/>
        <v>88.9658580626142</v>
      </c>
      <c r="E30" s="13">
        <v>6175</v>
      </c>
      <c r="F30" s="13">
        <f t="shared" si="6"/>
        <v>-166.222222222223</v>
      </c>
      <c r="G30" s="14">
        <f t="shared" si="7"/>
        <v>-0.0269185784975259</v>
      </c>
      <c r="H30" s="12"/>
    </row>
    <row r="31" ht="29" customHeight="1" spans="1:8">
      <c r="A31" s="12" t="s">
        <v>37</v>
      </c>
      <c r="B31" s="13">
        <f>(B8+B9)/8.4%*12%</f>
        <v>3509.68171428571</v>
      </c>
      <c r="C31" s="13">
        <f>(C8+C9)/8.4%*12%</f>
        <v>2284.28571428571</v>
      </c>
      <c r="D31" s="26">
        <f t="shared" si="5"/>
        <v>65.0852669912437</v>
      </c>
      <c r="E31" s="13">
        <f>(E8+E9)/0.084*0.12</f>
        <v>3187.14285714286</v>
      </c>
      <c r="F31" s="13">
        <f t="shared" si="6"/>
        <v>-902.857142857143</v>
      </c>
      <c r="G31" s="14">
        <f t="shared" si="7"/>
        <v>-0.283281039892425</v>
      </c>
      <c r="H31" s="12"/>
    </row>
    <row r="32" ht="29" customHeight="1" spans="1:8">
      <c r="A32" s="12" t="s">
        <v>38</v>
      </c>
      <c r="B32" s="13">
        <f>B10/22.5%*25%</f>
        <v>725.568444444444</v>
      </c>
      <c r="C32" s="13">
        <v>711</v>
      </c>
      <c r="D32" s="26">
        <f t="shared" si="5"/>
        <v>97.9921336772578</v>
      </c>
      <c r="E32" s="13">
        <v>658</v>
      </c>
      <c r="F32" s="13">
        <f t="shared" si="6"/>
        <v>53</v>
      </c>
      <c r="G32" s="14">
        <f t="shared" si="7"/>
        <v>0.0805471124620061</v>
      </c>
      <c r="H32" s="12"/>
    </row>
    <row r="33" ht="29" customHeight="1" spans="1:8">
      <c r="A33" s="12" t="s">
        <v>39</v>
      </c>
      <c r="B33" s="13">
        <f>B14/21%*30%</f>
        <v>4223.88857142857</v>
      </c>
      <c r="C33" s="13">
        <v>3647</v>
      </c>
      <c r="D33" s="26">
        <f t="shared" si="5"/>
        <v>86.3422398182853</v>
      </c>
      <c r="E33" s="13">
        <v>3834</v>
      </c>
      <c r="F33" s="13">
        <f t="shared" si="6"/>
        <v>-187</v>
      </c>
      <c r="G33" s="14">
        <f t="shared" si="7"/>
        <v>-0.048774126238915</v>
      </c>
      <c r="H33" s="12"/>
    </row>
    <row r="34" ht="29" customHeight="1" spans="1:12">
      <c r="A34" s="12" t="s">
        <v>40</v>
      </c>
      <c r="B34" s="13">
        <f>B18/21%*30%</f>
        <v>28.3165714285714</v>
      </c>
      <c r="C34" s="13">
        <v>72</v>
      </c>
      <c r="D34" s="26">
        <f t="shared" si="5"/>
        <v>254.26807119506</v>
      </c>
      <c r="E34" s="13">
        <v>26</v>
      </c>
      <c r="F34" s="13">
        <f t="shared" si="6"/>
        <v>46</v>
      </c>
      <c r="G34" s="14">
        <f t="shared" si="7"/>
        <v>1.76923076923077</v>
      </c>
      <c r="H34" s="12"/>
      <c r="I34" s="29"/>
      <c r="J34" s="29"/>
      <c r="K34" s="29"/>
      <c r="L34" s="29"/>
    </row>
    <row r="35" ht="29" customHeight="1" spans="1:14">
      <c r="A35" s="28" t="s">
        <v>41</v>
      </c>
      <c r="B35" s="13">
        <f>B36-B26-B29-B4</f>
        <v>58775.6345714286</v>
      </c>
      <c r="C35" s="13">
        <f>C36-C26-C29-C4</f>
        <v>44101.9365079365</v>
      </c>
      <c r="D35" s="26">
        <f t="shared" si="5"/>
        <v>75.03438598241</v>
      </c>
      <c r="E35" s="13">
        <f>E36-E26-E29-E4</f>
        <v>44842.8571428571</v>
      </c>
      <c r="F35" s="13">
        <f t="shared" si="6"/>
        <v>-740.920634920636</v>
      </c>
      <c r="G35" s="14">
        <f t="shared" si="7"/>
        <v>-0.0165226009698772</v>
      </c>
      <c r="H35" s="12"/>
      <c r="I35" s="5"/>
      <c r="J35" s="5"/>
      <c r="N35" s="29"/>
    </row>
    <row r="36" ht="29" customHeight="1" spans="1:14">
      <c r="A36" s="28" t="s">
        <v>42</v>
      </c>
      <c r="B36" s="13">
        <v>147560</v>
      </c>
      <c r="C36" s="12">
        <v>124476</v>
      </c>
      <c r="D36" s="26">
        <f t="shared" si="5"/>
        <v>84.3561940905394</v>
      </c>
      <c r="E36" s="12">
        <v>128866</v>
      </c>
      <c r="F36" s="13">
        <f t="shared" si="6"/>
        <v>-4390</v>
      </c>
      <c r="G36" s="14">
        <f t="shared" si="7"/>
        <v>-0.0340663945493769</v>
      </c>
      <c r="H36" s="12"/>
      <c r="I36" s="5"/>
      <c r="J36" s="5"/>
      <c r="N36" s="29"/>
    </row>
    <row r="37" customHeight="1" spans="3:5">
      <c r="C37" s="21"/>
      <c r="E37" s="21"/>
    </row>
  </sheetData>
  <mergeCells count="1">
    <mergeCell ref="A1:H1"/>
  </mergeCells>
  <printOptions horizontalCentered="1"/>
  <pageMargins left="0.389583333333333" right="0.389583333333333" top="0.708333333333333" bottom="0.590277777777778" header="0.314583333333333" footer="0.0784722222222222"/>
  <pageSetup paperSize="9" scale="72" firstPageNumber="8" orientation="portrait" useFirstPageNumber="1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view="pageBreakPreview" zoomScale="80" zoomScaleNormal="100" zoomScaleSheetLayoutView="80" workbookViewId="0">
      <pane ySplit="3" topLeftCell="A4" activePane="bottomLeft" state="frozen"/>
      <selection/>
      <selection pane="bottomLeft" activeCell="G1" sqref="G$1:M$1048576"/>
    </sheetView>
  </sheetViews>
  <sheetFormatPr defaultColWidth="9.75" defaultRowHeight="24.95" customHeight="1" outlineLevelCol="5"/>
  <cols>
    <col min="1" max="1" width="33.1666666666667" style="3" customWidth="1"/>
    <col min="2" max="4" width="12" style="3" customWidth="1"/>
    <col min="5" max="5" width="12" style="4" customWidth="1"/>
    <col min="6" max="6" width="14.5925925925926" style="3" customWidth="1"/>
    <col min="7" max="16384" width="9.75" style="5"/>
  </cols>
  <sheetData>
    <row r="1" s="1" customFormat="1" ht="54.95" customHeight="1" spans="1:6">
      <c r="A1" s="6" t="s">
        <v>43</v>
      </c>
      <c r="B1" s="6"/>
      <c r="C1" s="6"/>
      <c r="D1" s="6"/>
      <c r="E1" s="7"/>
      <c r="F1" s="6"/>
    </row>
    <row r="2" ht="21.95" customHeight="1" spans="6:6">
      <c r="F2" s="8" t="s">
        <v>1</v>
      </c>
    </row>
    <row r="3" s="2" customFormat="1" ht="33.95" customHeight="1" spans="1:6">
      <c r="A3" s="9" t="s">
        <v>2</v>
      </c>
      <c r="B3" s="9" t="s">
        <v>4</v>
      </c>
      <c r="C3" s="10" t="s">
        <v>44</v>
      </c>
      <c r="D3" s="9" t="s">
        <v>7</v>
      </c>
      <c r="E3" s="11" t="s">
        <v>8</v>
      </c>
      <c r="F3" s="9" t="s">
        <v>9</v>
      </c>
    </row>
    <row r="4" ht="28" customHeight="1" spans="1:6">
      <c r="A4" s="12" t="s">
        <v>45</v>
      </c>
      <c r="B4" s="12">
        <v>17192</v>
      </c>
      <c r="C4" s="12">
        <v>19146</v>
      </c>
      <c r="D4" s="13">
        <f t="shared" ref="D4:D23" si="0">B4-C4</f>
        <v>-1954</v>
      </c>
      <c r="E4" s="14">
        <f t="shared" ref="E4:E20" si="1">D4/C4</f>
        <v>-0.10205787109579</v>
      </c>
      <c r="F4" s="12"/>
    </row>
    <row r="5" ht="28" customHeight="1" spans="1:6">
      <c r="A5" s="12" t="s">
        <v>46</v>
      </c>
      <c r="B5" s="12">
        <v>254</v>
      </c>
      <c r="C5" s="12">
        <v>259</v>
      </c>
      <c r="D5" s="13">
        <f t="shared" si="0"/>
        <v>-5</v>
      </c>
      <c r="E5" s="14">
        <f t="shared" si="1"/>
        <v>-0.0193050193050193</v>
      </c>
      <c r="F5" s="12"/>
    </row>
    <row r="6" ht="28" customHeight="1" spans="1:6">
      <c r="A6" s="12" t="s">
        <v>47</v>
      </c>
      <c r="B6" s="12">
        <v>1789</v>
      </c>
      <c r="C6" s="12">
        <v>7282</v>
      </c>
      <c r="D6" s="13">
        <f t="shared" si="0"/>
        <v>-5493</v>
      </c>
      <c r="E6" s="14">
        <f t="shared" si="1"/>
        <v>-0.754325734688272</v>
      </c>
      <c r="F6" s="12"/>
    </row>
    <row r="7" ht="28" customHeight="1" spans="1:6">
      <c r="A7" s="12" t="s">
        <v>48</v>
      </c>
      <c r="B7" s="12">
        <v>20414</v>
      </c>
      <c r="C7" s="12">
        <v>19957</v>
      </c>
      <c r="D7" s="13">
        <f t="shared" si="0"/>
        <v>457</v>
      </c>
      <c r="E7" s="14">
        <f t="shared" si="1"/>
        <v>0.0228992333517062</v>
      </c>
      <c r="F7" s="12"/>
    </row>
    <row r="8" ht="28" customHeight="1" spans="1:6">
      <c r="A8" s="12" t="s">
        <v>49</v>
      </c>
      <c r="B8" s="12">
        <v>1600</v>
      </c>
      <c r="C8" s="12">
        <v>1073</v>
      </c>
      <c r="D8" s="13">
        <f t="shared" si="0"/>
        <v>527</v>
      </c>
      <c r="E8" s="14">
        <f t="shared" si="1"/>
        <v>0.491146318732526</v>
      </c>
      <c r="F8" s="15"/>
    </row>
    <row r="9" ht="28" customHeight="1" spans="1:6">
      <c r="A9" s="12" t="s">
        <v>50</v>
      </c>
      <c r="B9" s="12">
        <v>1553</v>
      </c>
      <c r="C9" s="12">
        <v>214</v>
      </c>
      <c r="D9" s="13">
        <f t="shared" si="0"/>
        <v>1339</v>
      </c>
      <c r="E9" s="14">
        <f t="shared" si="1"/>
        <v>6.25700934579439</v>
      </c>
      <c r="F9" s="12"/>
    </row>
    <row r="10" ht="28" customHeight="1" spans="1:6">
      <c r="A10" s="12" t="s">
        <v>51</v>
      </c>
      <c r="B10" s="12">
        <v>28157</v>
      </c>
      <c r="C10" s="12">
        <v>26082</v>
      </c>
      <c r="D10" s="13">
        <f t="shared" si="0"/>
        <v>2075</v>
      </c>
      <c r="E10" s="14">
        <f t="shared" si="1"/>
        <v>0.0795567824553332</v>
      </c>
      <c r="F10" s="12"/>
    </row>
    <row r="11" ht="28" customHeight="1" spans="1:6">
      <c r="A11" s="12" t="s">
        <v>52</v>
      </c>
      <c r="B11" s="12">
        <v>21276</v>
      </c>
      <c r="C11" s="12">
        <v>17834</v>
      </c>
      <c r="D11" s="13">
        <f t="shared" si="0"/>
        <v>3442</v>
      </c>
      <c r="E11" s="14">
        <f t="shared" si="1"/>
        <v>0.193002130761467</v>
      </c>
      <c r="F11" s="12"/>
    </row>
    <row r="12" ht="28" customHeight="1" spans="1:6">
      <c r="A12" s="12" t="s">
        <v>53</v>
      </c>
      <c r="B12" s="12">
        <v>146</v>
      </c>
      <c r="C12" s="12">
        <v>428</v>
      </c>
      <c r="D12" s="13">
        <f t="shared" si="0"/>
        <v>-282</v>
      </c>
      <c r="E12" s="14">
        <f t="shared" si="1"/>
        <v>-0.658878504672897</v>
      </c>
      <c r="F12" s="16"/>
    </row>
    <row r="13" ht="28" customHeight="1" spans="1:6">
      <c r="A13" s="12" t="s">
        <v>54</v>
      </c>
      <c r="B13" s="12">
        <v>49191</v>
      </c>
      <c r="C13" s="12">
        <v>19458</v>
      </c>
      <c r="D13" s="13">
        <f t="shared" si="0"/>
        <v>29733</v>
      </c>
      <c r="E13" s="14">
        <f t="shared" si="1"/>
        <v>1.52806043786617</v>
      </c>
      <c r="F13" s="16"/>
    </row>
    <row r="14" ht="28" customHeight="1" spans="1:6">
      <c r="A14" s="12" t="s">
        <v>55</v>
      </c>
      <c r="B14" s="12">
        <v>12856</v>
      </c>
      <c r="C14" s="12">
        <v>7015</v>
      </c>
      <c r="D14" s="13">
        <f t="shared" si="0"/>
        <v>5841</v>
      </c>
      <c r="E14" s="14">
        <f t="shared" si="1"/>
        <v>0.832644333570919</v>
      </c>
      <c r="F14" s="12"/>
    </row>
    <row r="15" ht="28" customHeight="1" spans="1:6">
      <c r="A15" s="12" t="s">
        <v>56</v>
      </c>
      <c r="B15" s="12">
        <v>362</v>
      </c>
      <c r="C15" s="12">
        <v>347</v>
      </c>
      <c r="D15" s="13">
        <f t="shared" si="0"/>
        <v>15</v>
      </c>
      <c r="E15" s="14">
        <f t="shared" si="1"/>
        <v>0.0432276657060519</v>
      </c>
      <c r="F15" s="12"/>
    </row>
    <row r="16" ht="28" customHeight="1" spans="1:6">
      <c r="A16" s="17" t="s">
        <v>57</v>
      </c>
      <c r="B16" s="12">
        <v>42</v>
      </c>
      <c r="C16" s="12">
        <v>297</v>
      </c>
      <c r="D16" s="13">
        <f t="shared" si="0"/>
        <v>-255</v>
      </c>
      <c r="E16" s="14">
        <f t="shared" si="1"/>
        <v>-0.858585858585859</v>
      </c>
      <c r="F16" s="15"/>
    </row>
    <row r="17" ht="28" customHeight="1" spans="1:6">
      <c r="A17" s="12" t="s">
        <v>58</v>
      </c>
      <c r="B17" s="12">
        <v>2511</v>
      </c>
      <c r="C17" s="12">
        <v>698</v>
      </c>
      <c r="D17" s="13">
        <f t="shared" si="0"/>
        <v>1813</v>
      </c>
      <c r="E17" s="14">
        <f t="shared" si="1"/>
        <v>2.5974212034384</v>
      </c>
      <c r="F17" s="18"/>
    </row>
    <row r="18" ht="28" customHeight="1" spans="1:6">
      <c r="A18" s="12" t="s">
        <v>59</v>
      </c>
      <c r="B18" s="12">
        <v>40</v>
      </c>
      <c r="C18" s="12">
        <v>55</v>
      </c>
      <c r="D18" s="13">
        <f t="shared" si="0"/>
        <v>-15</v>
      </c>
      <c r="E18" s="14">
        <f t="shared" si="1"/>
        <v>-0.272727272727273</v>
      </c>
      <c r="F18" s="12"/>
    </row>
    <row r="19" ht="28" customHeight="1" spans="1:6">
      <c r="A19" s="12" t="s">
        <v>60</v>
      </c>
      <c r="B19" s="12">
        <v>21931</v>
      </c>
      <c r="C19" s="12">
        <v>11575</v>
      </c>
      <c r="D19" s="13">
        <f t="shared" si="0"/>
        <v>10356</v>
      </c>
      <c r="E19" s="14">
        <f t="shared" si="1"/>
        <v>0.894686825053996</v>
      </c>
      <c r="F19" s="12"/>
    </row>
    <row r="20" ht="28" customHeight="1" spans="1:6">
      <c r="A20" s="12" t="s">
        <v>61</v>
      </c>
      <c r="B20" s="13">
        <v>0</v>
      </c>
      <c r="C20" s="12">
        <v>3</v>
      </c>
      <c r="D20" s="13">
        <f t="shared" si="0"/>
        <v>-3</v>
      </c>
      <c r="E20" s="14">
        <f t="shared" si="1"/>
        <v>-1</v>
      </c>
      <c r="F20" s="12"/>
    </row>
    <row r="21" ht="27" customHeight="1" spans="1:6">
      <c r="A21" s="12" t="s">
        <v>62</v>
      </c>
      <c r="B21" s="12">
        <v>732</v>
      </c>
      <c r="C21" s="13">
        <v>0</v>
      </c>
      <c r="D21" s="13">
        <f t="shared" si="0"/>
        <v>732</v>
      </c>
      <c r="E21" s="19" t="s">
        <v>63</v>
      </c>
      <c r="F21" s="12"/>
    </row>
    <row r="22" ht="28" customHeight="1" spans="1:6">
      <c r="A22" s="12" t="s">
        <v>64</v>
      </c>
      <c r="B22" s="12">
        <v>1304</v>
      </c>
      <c r="C22" s="12">
        <v>907</v>
      </c>
      <c r="D22" s="13">
        <f t="shared" si="0"/>
        <v>397</v>
      </c>
      <c r="E22" s="14">
        <f>D22/C22</f>
        <v>0.437706725468578</v>
      </c>
      <c r="F22" s="15"/>
    </row>
    <row r="23" ht="28" customHeight="1" spans="1:6">
      <c r="A23" s="20" t="s">
        <v>65</v>
      </c>
      <c r="B23" s="12">
        <f>SUM(B4:B22)</f>
        <v>181350</v>
      </c>
      <c r="C23" s="12">
        <f>SUM(C4:C22)</f>
        <v>132630</v>
      </c>
      <c r="D23" s="13">
        <f t="shared" si="0"/>
        <v>48720</v>
      </c>
      <c r="E23" s="14">
        <f>D23/C23</f>
        <v>0.367337706401267</v>
      </c>
      <c r="F23" s="12"/>
    </row>
  </sheetData>
  <mergeCells count="1">
    <mergeCell ref="A1:F1"/>
  </mergeCells>
  <pageMargins left="0.618055555555556" right="0.236111111111111" top="1" bottom="0.590277777777778" header="0.511805555555556" footer="0.511805555555556"/>
  <pageSetup paperSize="9" firstPageNumber="11" orientation="portrait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收入决算</vt:lpstr>
      <vt:lpstr>支出决算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</cp:lastModifiedBy>
  <dcterms:created xsi:type="dcterms:W3CDTF">2020-08-25T08:18:43Z</dcterms:created>
  <dcterms:modified xsi:type="dcterms:W3CDTF">2020-08-25T08:19:35Z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